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670" tabRatio="715" activeTab="4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3'!$A$1:$S$60</definedName>
    <definedName name="_xlnm.Print_Area" localSheetId="3">'Aneksi nr. 4'!$A$1:$J$22</definedName>
    <definedName name="_xlnm.Print_Area" localSheetId="4">'Aneksi nr. 5'!$A$1:$L$44</definedName>
    <definedName name="_xlnm.Print_Area" localSheetId="0">'Aneksi nr.1'!$A$1:$I$27</definedName>
    <definedName name="_xlnm.Print_Area" localSheetId="1">'Aneksi nr.2'!$A$1:$I$35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<sst xmlns="http://schemas.openxmlformats.org/spreadsheetml/2006/main" count="499" uniqueCount="250">
  <si>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</si>
  <si>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</si>
  <si>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</si>
  <si>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</si>
  <si>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</si>
  <si>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</si>
  <si>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</si>
  <si>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</si>
  <si>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</si>
  <si>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</si>
  <si>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</si>
  <si>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</si>
  <si>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</si>
  <si>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</si>
  <si>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</si>
  <si>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</si>
  <si>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</si>
  <si>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</si>
  <si>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</si>
  <si>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</si>
  <si>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</si>
  <si>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</si>
  <si>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</si>
  <si>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</si>
  <si>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Firma</t>
  </si>
  <si>
    <t>Data</t>
  </si>
  <si>
    <t>Emri i Grupit</t>
  </si>
  <si>
    <t>Kodi i Grupit</t>
  </si>
  <si>
    <t>Programet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</si>
  <si>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</si>
  <si>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</si>
  <si>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</si>
  <si>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</si>
  <si>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</si>
  <si>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</si>
  <si>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</si>
  <si>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</si>
  <si>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</si>
  <si>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</si>
  <si>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</si>
  <si>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</si>
  <si>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</si>
  <si>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</si>
  <si>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</si>
  <si>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</si>
  <si>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</si>
  <si>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numër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</si>
  <si>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</si>
  <si>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</si>
  <si>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</si>
  <si>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</si>
  <si>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</si>
  <si>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</si>
  <si>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</si>
  <si>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</si>
  <si>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</si>
  <si>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</si>
  <si>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</si>
  <si>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</si>
  <si>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</si>
  <si>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</si>
  <si>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.........</t>
  </si>
  <si>
    <t>...........</t>
  </si>
  <si>
    <t>Kodi i Programit</t>
  </si>
  <si>
    <t>Shpenzime Kapitale</t>
  </si>
  <si>
    <t xml:space="preserve">Totali </t>
  </si>
  <si>
    <t>Qellimi 1</t>
  </si>
  <si>
    <t>Objektivi 1.1</t>
  </si>
  <si>
    <t xml:space="preserve">Objektivi 1.2 </t>
  </si>
  <si>
    <t>..............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</si>
  <si>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</si>
  <si>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</si>
  <si>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</si>
  <si>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</si>
  <si>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</si>
  <si>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......</t>
  </si>
  <si>
    <t>.....</t>
  </si>
  <si>
    <t>Kodi i
Treguesit te Performances/Produktit</t>
  </si>
  <si>
    <t>F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</si>
  <si>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</si>
  <si>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</si>
  <si>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</si>
  <si>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</si>
  <si>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</si>
  <si>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</si>
  <si>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Treguesi i Performances .....</t>
  </si>
  <si>
    <t>i
Periudhes/progresiv</t>
  </si>
  <si>
    <t>Niveli i planifikuar ne vitin korent</t>
  </si>
  <si>
    <t>Niveli i rishikuar ne vitin korent</t>
  </si>
  <si>
    <t xml:space="preserve"> Plani i Periudhes/progresiv</t>
  </si>
  <si>
    <t>(6)</t>
  </si>
  <si>
    <t>(7)=(6)-(5)</t>
  </si>
  <si>
    <t xml:space="preserve">Njësia Matëse 
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</si>
  <si>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</si>
  <si>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</si>
  <si>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</si>
  <si>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</si>
  <si>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</si>
  <si>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</si>
  <si>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</si>
  <si>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</si>
  <si>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</si>
  <si>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</si>
  <si>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</si>
  <si>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</si>
  <si>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</si>
  <si>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</si>
  <si>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</si>
  <si>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</si>
  <si>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Kosto per Njesi 
(sipas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korent)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</si>
  <si>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</si>
  <si>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</si>
  <si>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(ne fund te vitit </t>
    </r>
    <r>
      <rPr>
        <b/>
        <sz val="8"/>
        <rFont val="Arial"/>
        <family val="2"/>
      </rPr>
      <t>korent)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</si>
  <si>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</si>
  <si>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11</t>
  </si>
  <si>
    <t>09450</t>
  </si>
  <si>
    <t>Agjensia e Sigurimit të Cilësisë në Arsimin e Lartë</t>
  </si>
  <si>
    <t>Arsimi I Lartë</t>
  </si>
  <si>
    <t>Agjencia e Sigurimit të Cilësisë në Arsimin e Lartë</t>
  </si>
  <si>
    <t>Krijimi I kushteve të punës për rritjen e efektivitetit në punë (Materiale, internet, energji elektrike, telefon etj.</t>
  </si>
  <si>
    <t>organizata</t>
  </si>
  <si>
    <t>G</t>
  </si>
  <si>
    <t>GJ</t>
  </si>
  <si>
    <t>H</t>
  </si>
  <si>
    <t>L</t>
  </si>
  <si>
    <t>M</t>
  </si>
  <si>
    <t>Ekspertizë e huaj dhe vendas për vendimmarrjen në Bordin e Akreditimit (Honorare+shpenzime udhëtimi, akomodimi )</t>
  </si>
  <si>
    <t xml:space="preserve">ASCAL është anëtar I Asociuar I ENQA, anëtar me të drejta të plota në CEENQA dhe INQAAHE. Pagesë anëtarësie </t>
  </si>
  <si>
    <t>Numër</t>
  </si>
  <si>
    <t>aktivitete</t>
  </si>
  <si>
    <t xml:space="preserve"> deri në 9/vit</t>
  </si>
  <si>
    <t>Raporti shpenzime/muaj</t>
  </si>
  <si>
    <t>mbledhje</t>
  </si>
  <si>
    <t>Ekspertizë e huaj dhe vendas për vendimmarrjen në Bordin e Akreditimit (shpenzime udhëtimi, akomodimi )</t>
  </si>
  <si>
    <t>Ekspertizë e huaj dhe vendas për vendimmarrjen në Bordin e Akreditimit (Honorare)</t>
  </si>
  <si>
    <t xml:space="preserve">ASCAL është anëtar I Asociuar I ENQA, anëtar me të drejta të plota në CEENQA dhe INQAAHE. Pagesë anëtarësie+kb </t>
  </si>
  <si>
    <t>N</t>
  </si>
  <si>
    <t>O</t>
  </si>
  <si>
    <t>P</t>
  </si>
  <si>
    <t>Q</t>
  </si>
  <si>
    <t>R</t>
  </si>
  <si>
    <t>S</t>
  </si>
  <si>
    <t>SH</t>
  </si>
  <si>
    <t>NEPUNESI ZBATUES</t>
  </si>
  <si>
    <t>NEPUNESI AUTORIZUES</t>
  </si>
  <si>
    <t>Nëpunësi Zbatues</t>
  </si>
  <si>
    <t>Nëpunësi Autorizues</t>
  </si>
  <si>
    <t>Agjencia e Sigurimit të cilësisë në Arsimin e Lartë</t>
  </si>
  <si>
    <t>Sigurimi I Cilësisë në Arsimin e Lartë përmes vlerësimit të jashtëm</t>
  </si>
  <si>
    <t xml:space="preserve">Realizimi I metodologjisë dhe implementimi në akreditimin institucional të IAL Publike dhe Private 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</si>
  <si>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
(4 m.parë)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</si>
  <si>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korent)(4 m.parë)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</si>
  <si>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
 (4 m. parë)</t>
    </r>
  </si>
  <si>
    <t>ne 000/lekë</t>
  </si>
  <si>
    <t>Pranvera Dingo</t>
  </si>
  <si>
    <t>AGJENCIA E SIGURIMIT TË CILËSISË NË ARSIMIN E LARTË</t>
  </si>
  <si>
    <t>Totali i Shpenzimeve të ASCAL</t>
  </si>
  <si>
    <t>Arsimi I lartë</t>
  </si>
  <si>
    <t>Buxheti I Shtetit</t>
  </si>
  <si>
    <t>Te ardhura jashte limitit</t>
  </si>
  <si>
    <t>Mbledhje Bordi akreditimi</t>
  </si>
  <si>
    <t>Objekti 1.4</t>
  </si>
  <si>
    <t>shpenzime udhetimi e qendrimi eksperte te huaj</t>
  </si>
  <si>
    <t>Objekti 1.5</t>
  </si>
  <si>
    <t>Synimi I përafrimit të standardeve europiane të sigurimit të cilësisë në arsimin e lartë me rrjetet europiane ENQA, CEENQA, INQAAHE</t>
  </si>
  <si>
    <t>TH</t>
  </si>
  <si>
    <t>Organizata</t>
  </si>
  <si>
    <t>U</t>
  </si>
  <si>
    <t>Pagesa anëtarësimit+ kb</t>
  </si>
  <si>
    <t>Objekti 1.6</t>
  </si>
  <si>
    <t>Aktivitete</t>
  </si>
  <si>
    <t>shpenzime udhëtimi e qendrimi</t>
  </si>
  <si>
    <r>
      <rPr>
        <b/>
        <i/>
        <sz val="11"/>
        <color indexed="60"/>
        <rFont val="Arial"/>
        <family val="2"/>
      </rPr>
      <t>*</t>
    </r>
    <r>
      <rPr>
        <b/>
        <i/>
        <sz val="10"/>
        <color indexed="60"/>
        <rFont val="Arial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</si>
  <si>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1"/>
        <color indexed="60"/>
        <rFont val="Arial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Arial"/>
        <family val="2"/>
      </rPr>
      <t xml:space="preserve"> </t>
    </r>
  </si>
  <si>
    <r>
      <rPr>
        <b/>
        <i/>
        <sz val="11"/>
        <color indexed="60"/>
        <rFont val="Arial"/>
        <family val="2"/>
      </rPr>
      <t>***</t>
    </r>
    <r>
      <rPr>
        <b/>
        <i/>
        <sz val="10"/>
        <color indexed="60"/>
        <rFont val="Arial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</si>
  <si>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IAL</t>
  </si>
  <si>
    <t>Ekspertizë e kualifikuar akademike (Ekspertë të jashtëm të huaj ) për vlerësimin e programeve në institucionet e arsimit të lartë (shpenzime honorare+kb)</t>
  </si>
  <si>
    <t>Ekspertizë e kualifikuar akademike (Ekspertë vendas) për vlerësimin e programeve në institucionet e arsimit të lartë (shpenzime honorare)</t>
  </si>
  <si>
    <t>në 000/lekë</t>
  </si>
  <si>
    <t>NJ</t>
  </si>
  <si>
    <t>T</t>
  </si>
  <si>
    <t>Z</t>
  </si>
  <si>
    <t>ZH</t>
  </si>
  <si>
    <t>Y</t>
  </si>
  <si>
    <t>Objekti 1.3</t>
  </si>
  <si>
    <t>shpenzime  ekspertë te huaj  (Honorare+kb)</t>
  </si>
  <si>
    <t>shpenzime  ekspertë  vendas (Honorare)</t>
  </si>
  <si>
    <t>Ç</t>
  </si>
  <si>
    <t>Ë</t>
  </si>
  <si>
    <t>Ndjekja e procedurave të vlerësimit të jashtëm institucional të IAL</t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</si>
  <si>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te vitit korent); (8 mujori)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</si>
  <si>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>te vitit korent) ; (8 mujori)</t>
    </r>
  </si>
  <si>
    <t>Vlerësimi I jashtëm institucional IAL nga eksperte  te huaj  (Honorare,kb)</t>
  </si>
  <si>
    <t>Vlerësimi I jashtëm institucional IAL nga eksperte vendas (Honorare,)</t>
  </si>
  <si>
    <t>Pagesat e ekspertëve behen pas dorëzimit të  raportit përfundimtar të firmosur</t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</si>
  <si>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); viti 2017</t>
    </r>
  </si>
  <si>
    <r>
      <t>Emertimi i Treguesit te Performances</t>
    </r>
    <r>
      <rPr>
        <b/>
        <sz val="11"/>
        <color indexed="60"/>
        <rFont val="Arial"/>
        <family val="2"/>
      </rPr>
      <t>***</t>
    </r>
    <r>
      <rPr>
        <b/>
        <sz val="11"/>
        <color indexed="8"/>
        <rFont val="Arial"/>
        <family val="2"/>
      </rPr>
      <t>/Produktit</t>
    </r>
  </si>
  <si>
    <t>Niveli faktik ne fund te 8 mujorit  korent</t>
  </si>
  <si>
    <t>Projektet me financim nga te ardhurat e institucionit (ne 000/leke)</t>
  </si>
  <si>
    <t>Inventar ekonomik</t>
  </si>
  <si>
    <t>Vlerësimi I jashtëm institucional  e IAL ,dhe  pjeserisht</t>
  </si>
  <si>
    <t>xh</t>
  </si>
  <si>
    <t xml:space="preserve">Sasia 
</t>
  </si>
  <si>
    <t>Informim përditësim, rritje e kapaciteteve të ASCAL, nëpërmjet aktiviteteve jashtë shtetit</t>
  </si>
  <si>
    <r>
      <rPr>
        <b/>
        <sz val="14"/>
        <rFont val="Arial"/>
        <family val="2"/>
      </rPr>
      <t>*</t>
    </r>
    <r>
      <rPr>
        <b/>
        <sz val="12"/>
        <rFont val="Arial"/>
        <family val="2"/>
      </rPr>
      <t>Objektivat e politikës*:</t>
    </r>
  </si>
  <si>
    <r>
      <t>Emertimi i Treguesit te Performances</t>
    </r>
    <r>
      <rPr>
        <b/>
        <sz val="11"/>
        <rFont val="Arial"/>
        <family val="2"/>
      </rPr>
      <t>***</t>
    </r>
    <r>
      <rPr>
        <b/>
        <sz val="10"/>
        <rFont val="Arial"/>
        <family val="2"/>
      </rPr>
      <t>/Produktit</t>
    </r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</si>
  <si>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); Viti 2018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</si>
  <si>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); viti 2018</t>
    </r>
  </si>
  <si>
    <t>Xhiliola Bixheku</t>
  </si>
  <si>
    <t>Vlerësimi i jashtëm institucional  e IAL (Shpenzime udhëtimi e akomodim)</t>
  </si>
  <si>
    <t>Ekspertizë e kualifikuar akademike (Ekspertë të jashtëm të huaj ) për vlerësimin e programeve në institucionet e arsimit të lartë (shpenzime udhëtimi, akomodimi )</t>
  </si>
  <si>
    <t>REALIZIMI për periudhën e raportimit (8-mujore/vjetore)</t>
  </si>
  <si>
    <t xml:space="preserve">Periudha e Raportimit: 12 mujori </t>
  </si>
  <si>
    <t>Niveli faktik ne fund te 12 mujorit  korent</t>
  </si>
  <si>
    <t>Viti 2022</t>
  </si>
  <si>
    <t>i
vitit paraardhes
Viti 2021</t>
  </si>
  <si>
    <t>Plan Fillestar Viti 2022</t>
  </si>
  <si>
    <t>Plan i Rishikuar Viti 2022</t>
  </si>
  <si>
    <t>Periudha e Raportimit: 12 mujori i vitit 2022</t>
  </si>
  <si>
    <t>i vitit paraardhes
Viti 2021</t>
  </si>
  <si>
    <t>Plan                   Viti 2022</t>
  </si>
  <si>
    <t>Pajisje kompjuterike</t>
  </si>
  <si>
    <t>REALIZIMI për periudhën e raportimit (vjetore)</t>
  </si>
  <si>
    <t>SHUMA:</t>
  </si>
  <si>
    <t xml:space="preserve">Fakti iv.2022 /progresiv
</t>
  </si>
  <si>
    <t>J</t>
  </si>
  <si>
    <t>V</t>
  </si>
  <si>
    <t>X</t>
  </si>
  <si>
    <t>k</t>
  </si>
  <si>
    <t>Metodologjia e modernzimi I kurikulave inxhinierike ne energjine e rinovueshme ne Universitetet Shqiptaqre (Staf cost nga projekti ENGINE)</t>
  </si>
  <si>
    <t>numer</t>
  </si>
  <si>
    <t>Realizimi I metodologjise per kryerjen e sondazhit kombetar te studenteve</t>
  </si>
  <si>
    <t>Aktivitet</t>
  </si>
  <si>
    <t>Krijimi I kushteve të punës për pwr organizimin e aktivitetit ndwrkombwtar me pwrfaqwsues te ENQAS dhe EQAR, Bordit te Akreditimit dhe MAS, nw mbwshteetje tw Agjencive Europiane pwr pwrmbushjen e ESG</t>
  </si>
  <si>
    <t>Krijimi I kushteve të punë për  organizimin e aktivitetit ndwrkombwtar me pwrfaqwsues te ENQAS dhe EQAR, Bordit te Akreditimit dhe MAS, nw mbwshteetje tw Agjencive Europiane pwr pwrmbushjen e ESG</t>
  </si>
  <si>
    <t>viti 2022</t>
  </si>
  <si>
    <t>Ndjekja e procedurave të vlerësimit të programeve të studimit për vitin akademik 2021-2022</t>
  </si>
  <si>
    <t>NJ;O;</t>
  </si>
  <si>
    <t>Vendim marrje bordi I akreditimit për vlerësim e programeve (Honorare shpenzime udhetimi )</t>
  </si>
  <si>
    <t>Objekti 1.7</t>
  </si>
  <si>
    <t>Metodologjia e modernizimit të kurikulave inxhinierike në energjinë e rinovueshme në Universitetet Shqiptare (Staff cost nga projekti ENGINE)</t>
  </si>
  <si>
    <t>Staf cost nga projekti ENGINE</t>
  </si>
  <si>
    <t>Objekti 1.8</t>
  </si>
  <si>
    <t>Vlerësimi I Cilësisë në mësimdhënie nëpërmjet pyetsorit kombëtar të studenteve</t>
  </si>
  <si>
    <t>XH</t>
  </si>
  <si>
    <t>Organizimi I aktivitetit te SKS</t>
  </si>
  <si>
    <t>27.01.2023</t>
  </si>
  <si>
    <t>Periudha e Raportimit: 12 mujori</t>
  </si>
  <si>
    <t>Objekti 1.9</t>
  </si>
  <si>
    <t>Organizimi I aktivitetit nderkombetar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</si>
</sst>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#,##0.0000000000000"/>
    <numFmt numFmtId="219" formatCode="_-* #,##0.0_L_e_k_-;\-* #,##0.0_L_e_k_-;_-* &quot;-&quot;??_L_e_k_-;_-@_-"/>
    <numFmt numFmtId="220" formatCode="_-* #,##0_L_e_k_-;\-* #,##0_L_e_k_-;_-* &quot;-&quot;??_L_e_k_-;_-@_-"/>
  </numFmts>
  <fonts count="12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color indexed="60"/>
      <name val="Arial"/>
      <family val="2"/>
    </font>
    <font>
      <i/>
      <sz val="10"/>
      <name val="Arial"/>
      <family val="2"/>
    </font>
    <font>
      <b/>
      <i/>
      <sz val="11"/>
      <color indexed="60"/>
      <name val="Arial"/>
      <family val="2"/>
    </font>
    <font>
      <b/>
      <i/>
      <sz val="10"/>
      <color indexed="60"/>
      <name val="Arial"/>
      <family val="2"/>
    </font>
    <font>
      <b/>
      <sz val="11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color indexed="60"/>
      <name val="Arial"/>
      <family val="2"/>
    </font>
    <font>
      <u val="single"/>
      <sz val="12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u val="single"/>
      <sz val="12"/>
      <color indexed="60"/>
      <name val="Calibri"/>
      <family val="2"/>
    </font>
    <font>
      <b/>
      <sz val="12"/>
      <color indexed="60"/>
      <name val="Arial"/>
      <family val="2"/>
    </font>
    <font>
      <sz val="8"/>
      <color indexed="63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8"/>
      <color indexed="10"/>
      <name val="Arial"/>
      <family val="2"/>
    </font>
    <font>
      <b/>
      <sz val="9"/>
      <color indexed="8"/>
      <name val="Arial"/>
      <family val="2"/>
    </font>
    <font>
      <sz val="12"/>
      <color indexed="60"/>
      <name val="Arial"/>
      <family val="2"/>
    </font>
    <font>
      <sz val="8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9"/>
      <name val="Calibri"/>
      <family val="2"/>
    </font>
    <font>
      <b/>
      <sz val="10"/>
      <color indexed="60"/>
      <name val="Calibri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u val="single"/>
      <sz val="12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u val="single"/>
      <sz val="12"/>
      <color rgb="FFC00000"/>
      <name val="Calibri"/>
      <family val="2"/>
    </font>
    <font>
      <b/>
      <sz val="12"/>
      <color rgb="FFC00000"/>
      <name val="Arial"/>
      <family val="2"/>
    </font>
    <font>
      <sz val="8"/>
      <color rgb="FF333333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0"/>
      <color rgb="FFC0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Arial"/>
      <family val="2"/>
    </font>
    <font>
      <sz val="12"/>
      <color rgb="FFC00000"/>
      <name val="Arial"/>
      <family val="2"/>
    </font>
    <font>
      <sz val="8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  <font>
      <sz val="11"/>
      <color rgb="FFFF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9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ck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1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531">
    <xf numFmtId="0" fontId="0" fillId="0" borderId="0" xfId="0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94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95" fillId="0" borderId="0" xfId="0" applyFont="1" applyAlignment="1">
      <alignment horizontal="center"/>
    </xf>
    <xf numFmtId="0" fontId="4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0" fontId="96" fillId="0" borderId="0" xfId="0" applyFont="1" applyAlignment="1">
      <alignment horizontal="center"/>
    </xf>
    <xf numFmtId="0" fontId="4" fillId="0" borderId="23" xfId="0" applyFont="1" applyFill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24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49" fontId="4" fillId="27" borderId="25" xfId="0" applyNumberFormat="1" applyFont="1" applyFill="1" applyBorder="1" applyAlignment="1">
      <alignment horizontal="center"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177" fontId="3" fillId="26" borderId="26" xfId="0" applyNumberFormat="1" applyFont="1" applyFill="1" applyBorder="1" applyAlignment="1">
      <alignment horizontal="center" vertical="top" wrapText="1"/>
    </xf>
    <xf numFmtId="177" fontId="3" fillId="26" borderId="27" xfId="0" applyNumberFormat="1" applyFont="1" applyFill="1" applyBorder="1" applyAlignment="1">
      <alignment horizontal="center" vertical="top" wrapText="1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99" fillId="0" borderId="0" xfId="0" applyFont="1" applyBorder="1" applyAlignment="1">
      <alignment/>
    </xf>
    <xf numFmtId="0" fontId="96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 vertical="center"/>
    </xf>
    <xf numFmtId="0" fontId="96" fillId="0" borderId="0" xfId="0" applyFont="1" applyBorder="1" applyAlignment="1">
      <alignment/>
    </xf>
    <xf numFmtId="3" fontId="0" fillId="27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95" fillId="0" borderId="0" xfId="0" applyFont="1" applyAlignment="1">
      <alignment/>
    </xf>
    <xf numFmtId="0" fontId="3" fillId="0" borderId="28" xfId="104" applyFont="1" applyFill="1" applyBorder="1" applyAlignment="1">
      <alignment horizontal="center" vertical="center" wrapText="1"/>
      <protection/>
    </xf>
    <xf numFmtId="0" fontId="2" fillId="0" borderId="0" xfId="104" applyFont="1" applyFill="1" applyAlignment="1">
      <alignment vertical="center" wrapText="1"/>
      <protection/>
    </xf>
    <xf numFmtId="0" fontId="0" fillId="0" borderId="0" xfId="104" applyFill="1" applyAlignment="1">
      <alignment vertical="center" wrapText="1"/>
      <protection/>
    </xf>
    <xf numFmtId="0" fontId="0" fillId="0" borderId="0" xfId="104" applyFill="1" applyBorder="1" applyAlignment="1">
      <alignment vertical="center" wrapText="1"/>
      <protection/>
    </xf>
    <xf numFmtId="0" fontId="9" fillId="0" borderId="0" xfId="104" applyFont="1" applyFill="1" applyBorder="1" applyAlignment="1">
      <alignment horizontal="center" vertical="center" wrapText="1"/>
      <protection/>
    </xf>
    <xf numFmtId="0" fontId="2" fillId="0" borderId="0" xfId="104" applyFont="1" applyFill="1" applyBorder="1" applyAlignment="1">
      <alignment vertical="center" wrapText="1"/>
      <protection/>
    </xf>
    <xf numFmtId="0" fontId="2" fillId="0" borderId="0" xfId="104" applyFont="1" applyFill="1" applyAlignment="1">
      <alignment vertical="center"/>
      <protection/>
    </xf>
    <xf numFmtId="0" fontId="0" fillId="0" borderId="0" xfId="104" applyFill="1" applyAlignment="1">
      <alignment vertical="center"/>
      <protection/>
    </xf>
    <xf numFmtId="0" fontId="0" fillId="0" borderId="0" xfId="104" applyFill="1" applyBorder="1" applyAlignment="1">
      <alignment vertical="center"/>
      <protection/>
    </xf>
    <xf numFmtId="0" fontId="98" fillId="0" borderId="0" xfId="104" applyFont="1" applyFill="1" applyAlignment="1">
      <alignment vertical="center"/>
      <protection/>
    </xf>
    <xf numFmtId="0" fontId="98" fillId="0" borderId="0" xfId="104" applyFont="1" applyFill="1" applyBorder="1" applyAlignment="1">
      <alignment vertical="center"/>
      <protection/>
    </xf>
    <xf numFmtId="0" fontId="96" fillId="0" borderId="0" xfId="104" applyFont="1" applyFill="1" applyAlignment="1">
      <alignment vertical="center"/>
      <protection/>
    </xf>
    <xf numFmtId="0" fontId="96" fillId="0" borderId="0" xfId="104" applyFont="1" applyFill="1" applyBorder="1" applyAlignment="1">
      <alignment vertical="center"/>
      <protection/>
    </xf>
    <xf numFmtId="0" fontId="1" fillId="0" borderId="0" xfId="104" applyFont="1" applyFill="1" applyBorder="1" applyAlignment="1">
      <alignment vertical="center" wrapText="1"/>
      <protection/>
    </xf>
    <xf numFmtId="0" fontId="0" fillId="27" borderId="15" xfId="104" applyFill="1" applyBorder="1" applyAlignment="1">
      <alignment vertical="center" wrapText="1"/>
      <protection/>
    </xf>
    <xf numFmtId="0" fontId="0" fillId="27" borderId="9" xfId="104" applyFill="1" applyBorder="1" applyAlignment="1">
      <alignment vertical="center" wrapText="1"/>
      <protection/>
    </xf>
    <xf numFmtId="0" fontId="0" fillId="27" borderId="25" xfId="104" applyFill="1" applyBorder="1" applyAlignment="1">
      <alignment vertical="center" wrapText="1"/>
      <protection/>
    </xf>
    <xf numFmtId="0" fontId="0" fillId="27" borderId="29" xfId="104" applyFill="1" applyBorder="1" applyAlignment="1">
      <alignment vertical="center" wrapText="1"/>
      <protection/>
    </xf>
    <xf numFmtId="0" fontId="0" fillId="27" borderId="30" xfId="104" applyFill="1" applyBorder="1" applyAlignment="1">
      <alignment vertical="center" wrapText="1"/>
      <protection/>
    </xf>
    <xf numFmtId="0" fontId="0" fillId="27" borderId="31" xfId="104" applyFill="1" applyBorder="1" applyAlignment="1">
      <alignment vertical="center" wrapText="1"/>
      <protection/>
    </xf>
    <xf numFmtId="0" fontId="0" fillId="27" borderId="32" xfId="104" applyFill="1" applyBorder="1" applyAlignment="1">
      <alignment vertical="center" wrapText="1"/>
      <protection/>
    </xf>
    <xf numFmtId="0" fontId="0" fillId="27" borderId="33" xfId="104" applyFill="1" applyBorder="1" applyAlignment="1">
      <alignment vertical="center" wrapText="1"/>
      <protection/>
    </xf>
    <xf numFmtId="0" fontId="0" fillId="27" borderId="34" xfId="104" applyFill="1" applyBorder="1" applyAlignment="1">
      <alignment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36" xfId="104" applyFont="1" applyFill="1" applyBorder="1" applyAlignment="1">
      <alignment horizontal="center" vertical="center" wrapText="1"/>
      <protection/>
    </xf>
    <xf numFmtId="0" fontId="4" fillId="27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100" fillId="0" borderId="39" xfId="0" applyFont="1" applyBorder="1" applyAlignment="1">
      <alignment horizontal="center"/>
    </xf>
    <xf numFmtId="0" fontId="100" fillId="0" borderId="26" xfId="0" applyFont="1" applyBorder="1" applyAlignment="1">
      <alignment horizontal="center"/>
    </xf>
    <xf numFmtId="0" fontId="100" fillId="0" borderId="0" xfId="0" applyFont="1" applyAlignment="1">
      <alignment horizontal="center" vertical="center" wrapText="1"/>
    </xf>
    <xf numFmtId="177" fontId="8" fillId="26" borderId="9" xfId="0" applyNumberFormat="1" applyFont="1" applyFill="1" applyBorder="1" applyAlignment="1">
      <alignment horizontal="right"/>
    </xf>
    <xf numFmtId="177" fontId="8" fillId="27" borderId="9" xfId="0" applyNumberFormat="1" applyFont="1" applyFill="1" applyBorder="1" applyAlignment="1">
      <alignment horizontal="right"/>
    </xf>
    <xf numFmtId="49" fontId="4" fillId="27" borderId="9" xfId="0" applyNumberFormat="1" applyFont="1" applyFill="1" applyBorder="1" applyAlignment="1">
      <alignment horizontal="center"/>
    </xf>
    <xf numFmtId="49" fontId="3" fillId="27" borderId="9" xfId="0" applyNumberFormat="1" applyFont="1" applyFill="1" applyBorder="1" applyAlignment="1">
      <alignment horizontal="center" vertical="center"/>
    </xf>
    <xf numFmtId="177" fontId="3" fillId="0" borderId="9" xfId="0" applyNumberFormat="1" applyFont="1" applyBorder="1" applyAlignment="1">
      <alignment horizontal="right" vertical="center"/>
    </xf>
    <xf numFmtId="3" fontId="0" fillId="27" borderId="40" xfId="0" applyNumberFormat="1" applyFont="1" applyFill="1" applyBorder="1" applyAlignment="1">
      <alignment horizontal="center" vertical="center"/>
    </xf>
    <xf numFmtId="0" fontId="4" fillId="27" borderId="9" xfId="0" applyFont="1" applyFill="1" applyBorder="1" applyAlignment="1">
      <alignment horizontal="left" vertical="center" wrapText="1"/>
    </xf>
    <xf numFmtId="0" fontId="4" fillId="27" borderId="9" xfId="0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center" vertical="center"/>
    </xf>
    <xf numFmtId="0" fontId="4" fillId="27" borderId="5" xfId="0" applyFont="1" applyFill="1" applyBorder="1" applyAlignment="1">
      <alignment horizontal="left" vertical="center" wrapText="1"/>
    </xf>
    <xf numFmtId="0" fontId="4" fillId="27" borderId="28" xfId="0" applyFont="1" applyFill="1" applyBorder="1" applyAlignment="1">
      <alignment horizontal="center" vertical="center" wrapText="1"/>
    </xf>
    <xf numFmtId="0" fontId="4" fillId="27" borderId="33" xfId="0" applyFont="1" applyFill="1" applyBorder="1" applyAlignment="1">
      <alignment horizontal="left" vertical="center" wrapText="1"/>
    </xf>
    <xf numFmtId="0" fontId="4" fillId="27" borderId="9" xfId="0" applyFont="1" applyFill="1" applyBorder="1" applyAlignment="1">
      <alignment horizontal="center" vertical="center"/>
    </xf>
    <xf numFmtId="0" fontId="101" fillId="0" borderId="0" xfId="0" applyFont="1" applyAlignment="1">
      <alignment/>
    </xf>
    <xf numFmtId="0" fontId="4" fillId="27" borderId="9" xfId="0" applyFont="1" applyFill="1" applyBorder="1" applyAlignment="1">
      <alignment horizontal="left" vertical="center"/>
    </xf>
    <xf numFmtId="0" fontId="4" fillId="27" borderId="9" xfId="0" applyFont="1" applyFill="1" applyBorder="1" applyAlignment="1">
      <alignment horizontal="left"/>
    </xf>
    <xf numFmtId="3" fontId="4" fillId="27" borderId="9" xfId="0" applyNumberFormat="1" applyFont="1" applyFill="1" applyBorder="1" applyAlignment="1">
      <alignment horizontal="center" vertical="center"/>
    </xf>
    <xf numFmtId="0" fontId="4" fillId="28" borderId="0" xfId="0" applyFont="1" applyFill="1" applyBorder="1" applyAlignment="1">
      <alignment/>
    </xf>
    <xf numFmtId="0" fontId="4" fillId="28" borderId="0" xfId="0" applyFont="1" applyFill="1" applyBorder="1" applyAlignment="1">
      <alignment horizontal="center"/>
    </xf>
    <xf numFmtId="0" fontId="52" fillId="28" borderId="0" xfId="0" applyFont="1" applyFill="1" applyBorder="1" applyAlignment="1" applyProtection="1">
      <alignment/>
      <protection locked="0"/>
    </xf>
    <xf numFmtId="0" fontId="53" fillId="28" borderId="0" xfId="0" applyFont="1" applyFill="1" applyBorder="1" applyAlignment="1" applyProtection="1">
      <alignment horizontal="left"/>
      <protection locked="0"/>
    </xf>
    <xf numFmtId="0" fontId="0" fillId="28" borderId="0" xfId="0" applyFill="1" applyBorder="1" applyAlignment="1">
      <alignment/>
    </xf>
    <xf numFmtId="0" fontId="3" fillId="0" borderId="4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/>
    </xf>
    <xf numFmtId="0" fontId="4" fillId="27" borderId="25" xfId="0" applyFont="1" applyFill="1" applyBorder="1" applyAlignment="1">
      <alignment horizontal="center"/>
    </xf>
    <xf numFmtId="0" fontId="4" fillId="27" borderId="25" xfId="0" applyFont="1" applyFill="1" applyBorder="1" applyAlignment="1">
      <alignment/>
    </xf>
    <xf numFmtId="0" fontId="4" fillId="27" borderId="30" xfId="0" applyFont="1" applyFill="1" applyBorder="1" applyAlignment="1">
      <alignment horizontal="center"/>
    </xf>
    <xf numFmtId="0" fontId="4" fillId="27" borderId="30" xfId="0" applyFont="1" applyFill="1" applyBorder="1" applyAlignment="1">
      <alignment horizontal="center" vertical="center"/>
    </xf>
    <xf numFmtId="0" fontId="4" fillId="27" borderId="31" xfId="0" applyFont="1" applyFill="1" applyBorder="1" applyAlignment="1">
      <alignment horizontal="center"/>
    </xf>
    <xf numFmtId="0" fontId="0" fillId="27" borderId="9" xfId="0" applyFont="1" applyFill="1" applyBorder="1" applyAlignment="1">
      <alignment horizontal="center" vertical="center"/>
    </xf>
    <xf numFmtId="3" fontId="0" fillId="26" borderId="9" xfId="0" applyNumberFormat="1" applyFont="1" applyFill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0" fillId="27" borderId="42" xfId="0" applyFont="1" applyFill="1" applyBorder="1" applyAlignment="1">
      <alignment horizontal="center" vertical="center"/>
    </xf>
    <xf numFmtId="3" fontId="0" fillId="27" borderId="42" xfId="0" applyNumberFormat="1" applyFont="1" applyFill="1" applyBorder="1" applyAlignment="1">
      <alignment horizontal="center" vertical="center"/>
    </xf>
    <xf numFmtId="3" fontId="0" fillId="26" borderId="42" xfId="0" applyNumberFormat="1" applyFont="1" applyFill="1" applyBorder="1" applyAlignment="1">
      <alignment horizontal="center" vertical="center"/>
    </xf>
    <xf numFmtId="3" fontId="102" fillId="27" borderId="42" xfId="0" applyNumberFormat="1" applyFont="1" applyFill="1" applyBorder="1" applyAlignment="1">
      <alignment horizontal="center" vertical="center"/>
    </xf>
    <xf numFmtId="3" fontId="102" fillId="27" borderId="45" xfId="0" applyNumberFormat="1" applyFont="1" applyFill="1" applyBorder="1" applyAlignment="1">
      <alignment horizontal="center" vertical="center"/>
    </xf>
    <xf numFmtId="3" fontId="0" fillId="27" borderId="25" xfId="0" applyNumberFormat="1" applyFont="1" applyFill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3" fillId="27" borderId="30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3" fontId="0" fillId="27" borderId="30" xfId="0" applyNumberFormat="1" applyFont="1" applyFill="1" applyBorder="1" applyAlignment="1">
      <alignment horizontal="center" vertical="center"/>
    </xf>
    <xf numFmtId="3" fontId="0" fillId="26" borderId="30" xfId="0" applyNumberFormat="1" applyFont="1" applyFill="1" applyBorder="1" applyAlignment="1">
      <alignment horizontal="center" vertical="center"/>
    </xf>
    <xf numFmtId="3" fontId="0" fillId="27" borderId="31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4" fillId="27" borderId="15" xfId="0" applyFont="1" applyFill="1" applyBorder="1" applyAlignment="1">
      <alignment horizontal="center" vertical="center"/>
    </xf>
    <xf numFmtId="0" fontId="4" fillId="27" borderId="46" xfId="0" applyFont="1" applyFill="1" applyBorder="1" applyAlignment="1">
      <alignment horizontal="center" vertical="center"/>
    </xf>
    <xf numFmtId="0" fontId="4" fillId="27" borderId="32" xfId="0" applyFont="1" applyFill="1" applyBorder="1" applyAlignment="1">
      <alignment horizontal="center" vertical="center"/>
    </xf>
    <xf numFmtId="0" fontId="4" fillId="27" borderId="29" xfId="0" applyFont="1" applyFill="1" applyBorder="1" applyAlignment="1">
      <alignment horizontal="center" vertical="center"/>
    </xf>
    <xf numFmtId="177" fontId="0" fillId="27" borderId="42" xfId="0" applyNumberFormat="1" applyFont="1" applyFill="1" applyBorder="1" applyAlignment="1">
      <alignment horizontal="center" vertical="center"/>
    </xf>
    <xf numFmtId="177" fontId="0" fillId="26" borderId="42" xfId="0" applyNumberFormat="1" applyFont="1" applyFill="1" applyBorder="1" applyAlignment="1">
      <alignment horizontal="center" vertical="center"/>
    </xf>
    <xf numFmtId="177" fontId="0" fillId="27" borderId="9" xfId="0" applyNumberFormat="1" applyFont="1" applyFill="1" applyBorder="1" applyAlignment="1">
      <alignment horizontal="center" vertical="center"/>
    </xf>
    <xf numFmtId="177" fontId="0" fillId="26" borderId="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9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1" fillId="27" borderId="42" xfId="0" applyNumberFormat="1" applyFont="1" applyFill="1" applyBorder="1" applyAlignment="1">
      <alignment horizontal="center" vertical="center" wrapText="1"/>
    </xf>
    <xf numFmtId="0" fontId="100" fillId="27" borderId="9" xfId="0" applyFont="1" applyFill="1" applyBorder="1" applyAlignment="1">
      <alignment horizontal="center" vertical="center" wrapText="1"/>
    </xf>
    <xf numFmtId="0" fontId="103" fillId="0" borderId="15" xfId="0" applyFont="1" applyFill="1" applyBorder="1" applyAlignment="1">
      <alignment horizontal="center" vertical="center" wrapText="1"/>
    </xf>
    <xf numFmtId="0" fontId="104" fillId="0" borderId="9" xfId="0" applyFont="1" applyFill="1" applyBorder="1" applyAlignment="1">
      <alignment horizontal="center" vertical="center" wrapText="1"/>
    </xf>
    <xf numFmtId="0" fontId="104" fillId="0" borderId="9" xfId="0" applyFont="1" applyBorder="1" applyAlignment="1">
      <alignment horizontal="center" vertical="center" wrapText="1"/>
    </xf>
    <xf numFmtId="0" fontId="100" fillId="27" borderId="47" xfId="0" applyFont="1" applyFill="1" applyBorder="1" applyAlignment="1">
      <alignment horizontal="center" vertical="center" wrapText="1"/>
    </xf>
    <xf numFmtId="0" fontId="100" fillId="0" borderId="48" xfId="0" applyFont="1" applyFill="1" applyBorder="1" applyAlignment="1">
      <alignment horizontal="center" vertical="center" wrapText="1"/>
    </xf>
    <xf numFmtId="9" fontId="0" fillId="0" borderId="49" xfId="109" applyFont="1" applyFill="1" applyBorder="1" applyAlignment="1">
      <alignment horizontal="center" vertical="center" wrapText="1"/>
    </xf>
    <xf numFmtId="9" fontId="95" fillId="27" borderId="50" xfId="0" applyNumberFormat="1" applyFont="1" applyFill="1" applyBorder="1" applyAlignment="1">
      <alignment horizontal="center" vertical="center" wrapText="1"/>
    </xf>
    <xf numFmtId="9" fontId="0" fillId="26" borderId="49" xfId="109" applyFont="1" applyFill="1" applyBorder="1" applyAlignment="1">
      <alignment horizontal="center" vertical="center" wrapText="1"/>
    </xf>
    <xf numFmtId="0" fontId="3" fillId="27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177" fontId="0" fillId="27" borderId="9" xfId="0" applyNumberFormat="1" applyFont="1" applyFill="1" applyBorder="1" applyAlignment="1">
      <alignment horizontal="center" vertical="center" wrapText="1"/>
    </xf>
    <xf numFmtId="9" fontId="0" fillId="26" borderId="9" xfId="109" applyFont="1" applyFill="1" applyBorder="1" applyAlignment="1">
      <alignment horizontal="center" vertical="center" wrapText="1"/>
    </xf>
    <xf numFmtId="9" fontId="95" fillId="27" borderId="9" xfId="0" applyNumberFormat="1" applyFont="1" applyFill="1" applyBorder="1" applyAlignment="1">
      <alignment horizontal="center" vertical="center" wrapText="1"/>
    </xf>
    <xf numFmtId="0" fontId="105" fillId="0" borderId="9" xfId="0" applyFont="1" applyBorder="1" applyAlignment="1">
      <alignment horizontal="center" vertical="center" wrapText="1"/>
    </xf>
    <xf numFmtId="0" fontId="0" fillId="27" borderId="9" xfId="0" applyFont="1" applyFill="1" applyBorder="1" applyAlignment="1">
      <alignment horizontal="center" vertical="center" wrapText="1"/>
    </xf>
    <xf numFmtId="0" fontId="105" fillId="28" borderId="0" xfId="0" applyFont="1" applyFill="1" applyBorder="1" applyAlignment="1">
      <alignment horizontal="center" vertical="center" wrapText="1"/>
    </xf>
    <xf numFmtId="0" fontId="104" fillId="28" borderId="0" xfId="0" applyFont="1" applyFill="1" applyBorder="1" applyAlignment="1">
      <alignment horizontal="center" vertical="center" wrapText="1"/>
    </xf>
    <xf numFmtId="0" fontId="0" fillId="28" borderId="0" xfId="0" applyFont="1" applyFill="1" applyBorder="1" applyAlignment="1">
      <alignment horizontal="center" vertical="center" wrapText="1"/>
    </xf>
    <xf numFmtId="9" fontId="0" fillId="28" borderId="0" xfId="109" applyFont="1" applyFill="1" applyBorder="1" applyAlignment="1">
      <alignment horizontal="center" vertical="center" wrapText="1"/>
    </xf>
    <xf numFmtId="9" fontId="95" fillId="28" borderId="0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 vertical="center" wrapText="1"/>
    </xf>
    <xf numFmtId="0" fontId="104" fillId="28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105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106" fillId="0" borderId="0" xfId="0" applyFont="1" applyAlignment="1">
      <alignment horizontal="left"/>
    </xf>
    <xf numFmtId="0" fontId="104" fillId="0" borderId="33" xfId="0" applyFont="1" applyBorder="1" applyAlignment="1">
      <alignment horizontal="center" vertical="center" wrapText="1"/>
    </xf>
    <xf numFmtId="0" fontId="106" fillId="0" borderId="0" xfId="0" applyFont="1" applyAlignment="1">
      <alignment/>
    </xf>
    <xf numFmtId="177" fontId="3" fillId="29" borderId="26" xfId="0" applyNumberFormat="1" applyFont="1" applyFill="1" applyBorder="1" applyAlignment="1">
      <alignment horizontal="center" vertical="top" wrapText="1"/>
    </xf>
    <xf numFmtId="177" fontId="107" fillId="0" borderId="9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4" fillId="27" borderId="28" xfId="0" applyFont="1" applyFill="1" applyBorder="1" applyAlignment="1">
      <alignment horizontal="center" vertical="center"/>
    </xf>
    <xf numFmtId="0" fontId="4" fillId="27" borderId="51" xfId="0" applyFont="1" applyFill="1" applyBorder="1" applyAlignment="1">
      <alignment horizontal="center"/>
    </xf>
    <xf numFmtId="0" fontId="4" fillId="28" borderId="0" xfId="0" applyFont="1" applyFill="1" applyBorder="1" applyAlignment="1">
      <alignment horizontal="left" vertical="center" wrapText="1"/>
    </xf>
    <xf numFmtId="0" fontId="4" fillId="28" borderId="0" xfId="0" applyFont="1" applyFill="1" applyBorder="1" applyAlignment="1">
      <alignment horizontal="left" vertical="center"/>
    </xf>
    <xf numFmtId="0" fontId="104" fillId="27" borderId="9" xfId="0" applyFont="1" applyFill="1" applyBorder="1" applyAlignment="1">
      <alignment horizontal="left" vertical="center" wrapText="1"/>
    </xf>
    <xf numFmtId="0" fontId="100" fillId="0" borderId="33" xfId="0" applyFont="1" applyBorder="1" applyAlignment="1">
      <alignment horizontal="center" vertical="center" wrapText="1"/>
    </xf>
    <xf numFmtId="0" fontId="103" fillId="0" borderId="49" xfId="0" applyFont="1" applyFill="1" applyBorder="1" applyAlignment="1">
      <alignment horizontal="center" vertical="center" wrapText="1"/>
    </xf>
    <xf numFmtId="0" fontId="104" fillId="0" borderId="52" xfId="0" applyFont="1" applyFill="1" applyBorder="1" applyAlignment="1">
      <alignment horizontal="center" vertical="center" wrapText="1"/>
    </xf>
    <xf numFmtId="0" fontId="100" fillId="0" borderId="38" xfId="0" applyFont="1" applyBorder="1" applyAlignment="1">
      <alignment horizontal="center" vertical="center" wrapText="1"/>
    </xf>
    <xf numFmtId="0" fontId="105" fillId="0" borderId="49" xfId="0" applyFont="1" applyBorder="1" applyAlignment="1">
      <alignment horizontal="center" vertical="center" wrapText="1"/>
    </xf>
    <xf numFmtId="0" fontId="104" fillId="28" borderId="52" xfId="0" applyFont="1" applyFill="1" applyBorder="1" applyAlignment="1">
      <alignment horizontal="center" vertical="center" wrapText="1"/>
    </xf>
    <xf numFmtId="0" fontId="103" fillId="0" borderId="49" xfId="0" applyFont="1" applyBorder="1" applyAlignment="1">
      <alignment horizontal="center" vertical="center" wrapText="1"/>
    </xf>
    <xf numFmtId="3" fontId="0" fillId="26" borderId="52" xfId="0" applyNumberFormat="1" applyFont="1" applyFill="1" applyBorder="1" applyAlignment="1">
      <alignment horizontal="center" vertical="center"/>
    </xf>
    <xf numFmtId="0" fontId="108" fillId="28" borderId="9" xfId="0" applyFont="1" applyFill="1" applyBorder="1" applyAlignment="1">
      <alignment horizontal="center" vertical="center" wrapText="1"/>
    </xf>
    <xf numFmtId="0" fontId="48" fillId="27" borderId="9" xfId="0" applyFont="1" applyFill="1" applyBorder="1" applyAlignment="1">
      <alignment horizontal="left" vertical="center" wrapText="1"/>
    </xf>
    <xf numFmtId="0" fontId="47" fillId="28" borderId="9" xfId="0" applyFont="1" applyFill="1" applyBorder="1" applyAlignment="1">
      <alignment horizontal="left" vertical="center" wrapText="1"/>
    </xf>
    <xf numFmtId="0" fontId="100" fillId="27" borderId="51" xfId="0" applyFont="1" applyFill="1" applyBorder="1" applyAlignment="1">
      <alignment horizontal="center" vertical="center" wrapText="1"/>
    </xf>
    <xf numFmtId="0" fontId="109" fillId="0" borderId="33" xfId="0" applyFont="1" applyBorder="1" applyAlignment="1">
      <alignment horizontal="center" vertical="center" wrapText="1"/>
    </xf>
    <xf numFmtId="49" fontId="2" fillId="27" borderId="9" xfId="0" applyNumberFormat="1" applyFont="1" applyFill="1" applyBorder="1" applyAlignment="1">
      <alignment horizontal="center" vertical="center" wrapText="1"/>
    </xf>
    <xf numFmtId="0" fontId="95" fillId="27" borderId="9" xfId="0" applyFont="1" applyFill="1" applyBorder="1" applyAlignment="1">
      <alignment horizontal="center" vertical="center" wrapText="1"/>
    </xf>
    <xf numFmtId="0" fontId="104" fillId="0" borderId="24" xfId="0" applyFont="1" applyBorder="1" applyAlignment="1">
      <alignment horizontal="center" vertical="center" wrapText="1"/>
    </xf>
    <xf numFmtId="0" fontId="104" fillId="0" borderId="15" xfId="0" applyFont="1" applyBorder="1" applyAlignment="1">
      <alignment horizontal="center" vertical="center" wrapText="1"/>
    </xf>
    <xf numFmtId="0" fontId="104" fillId="0" borderId="25" xfId="0" applyFont="1" applyBorder="1" applyAlignment="1">
      <alignment horizontal="center" vertical="center" wrapText="1"/>
    </xf>
    <xf numFmtId="0" fontId="104" fillId="0" borderId="49" xfId="0" applyFont="1" applyFill="1" applyBorder="1" applyAlignment="1">
      <alignment horizontal="center" vertical="center" wrapText="1"/>
    </xf>
    <xf numFmtId="0" fontId="104" fillId="27" borderId="52" xfId="0" applyFont="1" applyFill="1" applyBorder="1" applyAlignment="1">
      <alignment horizontal="left" vertical="center" wrapText="1"/>
    </xf>
    <xf numFmtId="0" fontId="108" fillId="27" borderId="52" xfId="0" applyFont="1" applyFill="1" applyBorder="1" applyAlignment="1">
      <alignment horizontal="left" vertical="center" wrapText="1"/>
    </xf>
    <xf numFmtId="3" fontId="0" fillId="0" borderId="0" xfId="0" applyNumberFormat="1" applyFill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53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49" fontId="3" fillId="29" borderId="52" xfId="0" applyNumberFormat="1" applyFont="1" applyFill="1" applyBorder="1" applyAlignment="1">
      <alignment horizontal="center" vertical="center"/>
    </xf>
    <xf numFmtId="49" fontId="3" fillId="0" borderId="52" xfId="0" applyNumberFormat="1" applyFont="1" applyFill="1" applyBorder="1" applyAlignment="1">
      <alignment horizontal="center" vertical="center"/>
    </xf>
    <xf numFmtId="49" fontId="3" fillId="0" borderId="55" xfId="0" applyNumberFormat="1" applyFont="1" applyFill="1" applyBorder="1" applyAlignment="1">
      <alignment horizontal="center" vertical="center"/>
    </xf>
    <xf numFmtId="49" fontId="3" fillId="27" borderId="18" xfId="0" applyNumberFormat="1" applyFont="1" applyFill="1" applyBorder="1" applyAlignment="1">
      <alignment horizontal="center"/>
    </xf>
    <xf numFmtId="177" fontId="4" fillId="27" borderId="52" xfId="0" applyNumberFormat="1" applyFont="1" applyFill="1" applyBorder="1" applyAlignment="1">
      <alignment horizontal="center"/>
    </xf>
    <xf numFmtId="177" fontId="4" fillId="26" borderId="55" xfId="0" applyNumberFormat="1" applyFont="1" applyFill="1" applyBorder="1" applyAlignment="1">
      <alignment horizontal="center"/>
    </xf>
    <xf numFmtId="177" fontId="4" fillId="0" borderId="27" xfId="0" applyNumberFormat="1" applyFont="1" applyBorder="1" applyAlignment="1">
      <alignment horizontal="center"/>
    </xf>
    <xf numFmtId="0" fontId="60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10" fillId="27" borderId="25" xfId="0" applyFont="1" applyFill="1" applyBorder="1" applyAlignment="1">
      <alignment/>
    </xf>
    <xf numFmtId="0" fontId="110" fillId="27" borderId="25" xfId="0" applyFont="1" applyFill="1" applyBorder="1" applyAlignment="1">
      <alignment horizontal="center"/>
    </xf>
    <xf numFmtId="0" fontId="110" fillId="27" borderId="34" xfId="0" applyFont="1" applyFill="1" applyBorder="1" applyAlignment="1">
      <alignment horizontal="center"/>
    </xf>
    <xf numFmtId="177" fontId="4" fillId="28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59" fillId="0" borderId="0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62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2" fillId="27" borderId="9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2" fillId="0" borderId="9" xfId="0" applyFont="1" applyFill="1" applyBorder="1" applyAlignment="1">
      <alignment horizontal="center" vertical="center" wrapText="1"/>
    </xf>
    <xf numFmtId="0" fontId="6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62" fillId="0" borderId="9" xfId="0" applyFont="1" applyFill="1" applyBorder="1" applyAlignment="1">
      <alignment vertical="center" wrapText="1"/>
    </xf>
    <xf numFmtId="0" fontId="62" fillId="0" borderId="24" xfId="0" applyFont="1" applyFill="1" applyBorder="1" applyAlignment="1">
      <alignment horizontal="center" vertical="center" wrapText="1"/>
    </xf>
    <xf numFmtId="0" fontId="62" fillId="0" borderId="15" xfId="0" applyFont="1" applyFill="1" applyBorder="1" applyAlignment="1">
      <alignment horizontal="center" vertical="center" wrapText="1"/>
    </xf>
    <xf numFmtId="0" fontId="62" fillId="0" borderId="25" xfId="0" applyFont="1" applyFill="1" applyBorder="1" applyAlignment="1">
      <alignment horizontal="center" vertical="center" wrapText="1"/>
    </xf>
    <xf numFmtId="0" fontId="62" fillId="0" borderId="28" xfId="0" applyFont="1" applyFill="1" applyBorder="1" applyAlignment="1">
      <alignment horizontal="center" vertical="center" wrapText="1"/>
    </xf>
    <xf numFmtId="0" fontId="50" fillId="27" borderId="24" xfId="0" applyFont="1" applyFill="1" applyBorder="1" applyAlignment="1">
      <alignment horizontal="center" vertical="center" wrapText="1"/>
    </xf>
    <xf numFmtId="0" fontId="50" fillId="27" borderId="46" xfId="0" applyFont="1" applyFill="1" applyBorder="1" applyAlignment="1">
      <alignment horizontal="center" vertical="center" wrapText="1"/>
    </xf>
    <xf numFmtId="0" fontId="50" fillId="27" borderId="9" xfId="0" applyFont="1" applyFill="1" applyBorder="1" applyAlignment="1">
      <alignment horizontal="center" vertical="center" wrapText="1"/>
    </xf>
    <xf numFmtId="0" fontId="50" fillId="27" borderId="25" xfId="0" applyFont="1" applyFill="1" applyBorder="1" applyAlignment="1">
      <alignment horizontal="center" vertical="center" wrapText="1"/>
    </xf>
    <xf numFmtId="0" fontId="50" fillId="27" borderId="15" xfId="0" applyFont="1" applyFill="1" applyBorder="1" applyAlignment="1">
      <alignment horizontal="center" vertical="center" wrapText="1"/>
    </xf>
    <xf numFmtId="0" fontId="50" fillId="0" borderId="24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177" fontId="50" fillId="27" borderId="9" xfId="0" applyNumberFormat="1" applyFont="1" applyFill="1" applyBorder="1" applyAlignment="1">
      <alignment horizontal="center" vertical="center" wrapText="1"/>
    </xf>
    <xf numFmtId="0" fontId="63" fillId="0" borderId="9" xfId="0" applyFont="1" applyBorder="1" applyAlignment="1">
      <alignment horizontal="center" vertical="center" wrapText="1"/>
    </xf>
    <xf numFmtId="0" fontId="2" fillId="27" borderId="9" xfId="0" applyFont="1" applyFill="1" applyBorder="1" applyAlignment="1">
      <alignment horizontal="left" vertical="center" wrapText="1"/>
    </xf>
    <xf numFmtId="4" fontId="0" fillId="0" borderId="0" xfId="0" applyNumberFormat="1" applyAlignment="1">
      <alignment/>
    </xf>
    <xf numFmtId="0" fontId="111" fillId="0" borderId="0" xfId="0" applyFont="1" applyAlignment="1">
      <alignment/>
    </xf>
    <xf numFmtId="177" fontId="0" fillId="28" borderId="0" xfId="0" applyNumberFormat="1" applyFill="1" applyBorder="1" applyAlignment="1">
      <alignment/>
    </xf>
    <xf numFmtId="177" fontId="0" fillId="0" borderId="0" xfId="0" applyNumberFormat="1" applyAlignment="1">
      <alignment/>
    </xf>
    <xf numFmtId="0" fontId="112" fillId="0" borderId="0" xfId="0" applyFont="1" applyAlignment="1">
      <alignment horizontal="left" vertical="center" indent="15"/>
    </xf>
    <xf numFmtId="0" fontId="113" fillId="0" borderId="0" xfId="0" applyFont="1" applyAlignment="1">
      <alignment horizontal="left" vertical="center" indent="15"/>
    </xf>
    <xf numFmtId="0" fontId="112" fillId="0" borderId="0" xfId="0" applyFont="1" applyAlignment="1">
      <alignment vertical="center"/>
    </xf>
    <xf numFmtId="177" fontId="3" fillId="28" borderId="26" xfId="0" applyNumberFormat="1" applyFont="1" applyFill="1" applyBorder="1" applyAlignment="1">
      <alignment horizontal="center" vertical="center" wrapText="1"/>
    </xf>
    <xf numFmtId="0" fontId="59" fillId="0" borderId="0" xfId="104" applyFont="1" applyFill="1" applyAlignment="1">
      <alignment vertical="center"/>
      <protection/>
    </xf>
    <xf numFmtId="0" fontId="3" fillId="27" borderId="25" xfId="0" applyFont="1" applyFill="1" applyBorder="1" applyAlignment="1">
      <alignment horizontal="center" vertical="center"/>
    </xf>
    <xf numFmtId="0" fontId="3" fillId="27" borderId="31" xfId="0" applyFont="1" applyFill="1" applyBorder="1" applyAlignment="1">
      <alignment horizontal="center" vertical="center"/>
    </xf>
    <xf numFmtId="0" fontId="3" fillId="27" borderId="45" xfId="0" applyFont="1" applyFill="1" applyBorder="1" applyAlignment="1">
      <alignment horizontal="center"/>
    </xf>
    <xf numFmtId="177" fontId="3" fillId="28" borderId="36" xfId="0" applyNumberFormat="1" applyFont="1" applyFill="1" applyBorder="1" applyAlignment="1">
      <alignment horizontal="center" vertical="center"/>
    </xf>
    <xf numFmtId="3" fontId="0" fillId="28" borderId="0" xfId="0" applyNumberFormat="1" applyFill="1" applyBorder="1" applyAlignment="1">
      <alignment/>
    </xf>
    <xf numFmtId="0" fontId="0" fillId="28" borderId="0" xfId="0" applyFont="1" applyFill="1" applyBorder="1" applyAlignment="1">
      <alignment/>
    </xf>
    <xf numFmtId="218" fontId="0" fillId="28" borderId="0" xfId="0" applyNumberFormat="1" applyFill="1" applyBorder="1" applyAlignment="1">
      <alignment/>
    </xf>
    <xf numFmtId="0" fontId="100" fillId="28" borderId="33" xfId="0" applyFont="1" applyFill="1" applyBorder="1" applyAlignment="1">
      <alignment horizontal="center" vertical="center" wrapText="1"/>
    </xf>
    <xf numFmtId="3" fontId="0" fillId="27" borderId="33" xfId="104" applyNumberFormat="1" applyFill="1" applyBorder="1" applyAlignment="1">
      <alignment vertical="center" wrapText="1"/>
      <protection/>
    </xf>
    <xf numFmtId="3" fontId="114" fillId="28" borderId="0" xfId="0" applyNumberFormat="1" applyFont="1" applyFill="1" applyBorder="1" applyAlignment="1">
      <alignment horizontal="center" vertical="center"/>
    </xf>
    <xf numFmtId="0" fontId="115" fillId="27" borderId="33" xfId="104" applyFont="1" applyFill="1" applyBorder="1" applyAlignment="1">
      <alignment vertical="center" wrapText="1"/>
      <protection/>
    </xf>
    <xf numFmtId="3" fontId="0" fillId="0" borderId="0" xfId="0" applyNumberFormat="1" applyFill="1" applyBorder="1" applyAlignment="1">
      <alignment/>
    </xf>
    <xf numFmtId="0" fontId="110" fillId="27" borderId="25" xfId="0" applyFont="1" applyFill="1" applyBorder="1" applyAlignment="1">
      <alignment horizontal="left" vertical="center" wrapText="1"/>
    </xf>
    <xf numFmtId="49" fontId="0" fillId="27" borderId="33" xfId="104" applyNumberFormat="1" applyFill="1" applyBorder="1" applyAlignment="1">
      <alignment horizontal="right" vertical="center" wrapText="1"/>
      <protection/>
    </xf>
    <xf numFmtId="177" fontId="116" fillId="28" borderId="36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right"/>
    </xf>
    <xf numFmtId="0" fontId="4" fillId="27" borderId="9" xfId="0" applyFont="1" applyFill="1" applyBorder="1" applyAlignment="1">
      <alignment horizontal="center" wrapText="1"/>
    </xf>
    <xf numFmtId="0" fontId="117" fillId="0" borderId="9" xfId="0" applyFont="1" applyFill="1" applyBorder="1" applyAlignment="1">
      <alignment horizontal="left" vertical="center" wrapText="1"/>
    </xf>
    <xf numFmtId="9" fontId="50" fillId="26" borderId="49" xfId="109" applyFont="1" applyFill="1" applyBorder="1" applyAlignment="1">
      <alignment horizontal="center" vertical="center" wrapText="1"/>
    </xf>
    <xf numFmtId="0" fontId="50" fillId="27" borderId="9" xfId="0" applyFont="1" applyFill="1" applyBorder="1" applyAlignment="1">
      <alignment horizontal="left" vertical="center" wrapText="1"/>
    </xf>
    <xf numFmtId="0" fontId="118" fillId="0" borderId="33" xfId="0" applyFont="1" applyBorder="1" applyAlignment="1">
      <alignment horizontal="center" vertical="center" wrapText="1"/>
    </xf>
    <xf numFmtId="4" fontId="118" fillId="28" borderId="33" xfId="0" applyNumberFormat="1" applyFont="1" applyFill="1" applyBorder="1" applyAlignment="1">
      <alignment horizontal="right" vertical="center" wrapText="1"/>
    </xf>
    <xf numFmtId="4" fontId="62" fillId="28" borderId="33" xfId="0" applyNumberFormat="1" applyFont="1" applyFill="1" applyBorder="1" applyAlignment="1">
      <alignment horizontal="right" vertical="center" wrapText="1"/>
    </xf>
    <xf numFmtId="0" fontId="118" fillId="0" borderId="38" xfId="0" applyFont="1" applyBorder="1" applyAlignment="1">
      <alignment horizontal="center" vertical="center" wrapText="1"/>
    </xf>
    <xf numFmtId="0" fontId="119" fillId="27" borderId="5" xfId="0" applyFont="1" applyFill="1" applyBorder="1" applyAlignment="1">
      <alignment horizontal="left" vertical="center" wrapText="1"/>
    </xf>
    <xf numFmtId="4" fontId="50" fillId="28" borderId="9" xfId="53" applyNumberFormat="1" applyFont="1" applyFill="1" applyBorder="1" applyAlignment="1">
      <alignment horizontal="right" vertical="center" wrapText="1"/>
    </xf>
    <xf numFmtId="9" fontId="119" fillId="27" borderId="9" xfId="0" applyNumberFormat="1" applyFont="1" applyFill="1" applyBorder="1" applyAlignment="1">
      <alignment horizontal="left" vertical="center" wrapText="1"/>
    </xf>
    <xf numFmtId="4" fontId="120" fillId="0" borderId="9" xfId="53" applyNumberFormat="1" applyFont="1" applyFill="1" applyBorder="1" applyAlignment="1">
      <alignment horizontal="center" vertical="center" wrapText="1"/>
    </xf>
    <xf numFmtId="0" fontId="50" fillId="28" borderId="9" xfId="0" applyFont="1" applyFill="1" applyBorder="1" applyAlignment="1">
      <alignment horizontal="left" vertical="center" wrapText="1"/>
    </xf>
    <xf numFmtId="3" fontId="50" fillId="28" borderId="9" xfId="53" applyNumberFormat="1" applyFont="1" applyFill="1" applyBorder="1" applyAlignment="1">
      <alignment horizontal="right" vertical="center" wrapText="1"/>
    </xf>
    <xf numFmtId="3" fontId="50" fillId="28" borderId="9" xfId="53" applyNumberFormat="1" applyFont="1" applyFill="1" applyBorder="1" applyAlignment="1">
      <alignment horizontal="right" vertical="center"/>
    </xf>
    <xf numFmtId="9" fontId="118" fillId="27" borderId="9" xfId="0" applyNumberFormat="1" applyFont="1" applyFill="1" applyBorder="1" applyAlignment="1">
      <alignment horizontal="center" vertical="center" wrapText="1"/>
    </xf>
    <xf numFmtId="0" fontId="50" fillId="28" borderId="9" xfId="0" applyFont="1" applyFill="1" applyBorder="1" applyAlignment="1">
      <alignment horizontal="left" wrapText="1"/>
    </xf>
    <xf numFmtId="0" fontId="117" fillId="0" borderId="9" xfId="0" applyFont="1" applyFill="1" applyBorder="1" applyAlignment="1">
      <alignment horizontal="center" vertical="center" wrapText="1"/>
    </xf>
    <xf numFmtId="4" fontId="62" fillId="28" borderId="9" xfId="53" applyNumberFormat="1" applyFont="1" applyFill="1" applyBorder="1" applyAlignment="1">
      <alignment horizontal="right" vertical="center" wrapText="1"/>
    </xf>
    <xf numFmtId="0" fontId="62" fillId="28" borderId="9" xfId="0" applyFont="1" applyFill="1" applyBorder="1" applyAlignment="1">
      <alignment horizontal="center" vertical="center" wrapText="1"/>
    </xf>
    <xf numFmtId="4" fontId="50" fillId="28" borderId="9" xfId="53" applyNumberFormat="1" applyFont="1" applyFill="1" applyBorder="1" applyAlignment="1">
      <alignment horizontal="center" vertical="center" wrapText="1"/>
    </xf>
    <xf numFmtId="0" fontId="121" fillId="0" borderId="9" xfId="0" applyFont="1" applyFill="1" applyBorder="1" applyAlignment="1">
      <alignment horizontal="center" vertical="center" wrapText="1"/>
    </xf>
    <xf numFmtId="4" fontId="122" fillId="0" borderId="9" xfId="0" applyNumberFormat="1" applyFont="1" applyFill="1" applyBorder="1" applyAlignment="1">
      <alignment horizontal="center" vertical="center" wrapText="1"/>
    </xf>
    <xf numFmtId="4" fontId="89" fillId="0" borderId="9" xfId="0" applyNumberFormat="1" applyFont="1" applyFill="1" applyBorder="1" applyAlignment="1">
      <alignment horizontal="center" vertical="center" wrapText="1"/>
    </xf>
    <xf numFmtId="9" fontId="90" fillId="26" borderId="49" xfId="109" applyFont="1" applyFill="1" applyBorder="1" applyAlignment="1">
      <alignment horizontal="center" vertical="center" wrapText="1"/>
    </xf>
    <xf numFmtId="9" fontId="123" fillId="27" borderId="9" xfId="0" applyNumberFormat="1" applyFont="1" applyFill="1" applyBorder="1" applyAlignment="1">
      <alignment horizontal="center" vertical="center" wrapText="1"/>
    </xf>
    <xf numFmtId="0" fontId="92" fillId="0" borderId="9" xfId="0" applyFont="1" applyBorder="1" applyAlignment="1">
      <alignment/>
    </xf>
    <xf numFmtId="4" fontId="89" fillId="0" borderId="9" xfId="0" applyNumberFormat="1" applyFont="1" applyBorder="1" applyAlignment="1">
      <alignment horizontal="center"/>
    </xf>
    <xf numFmtId="0" fontId="92" fillId="0" borderId="9" xfId="0" applyFont="1" applyBorder="1" applyAlignment="1">
      <alignment horizontal="center"/>
    </xf>
    <xf numFmtId="0" fontId="123" fillId="0" borderId="9" xfId="0" applyFont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center"/>
    </xf>
    <xf numFmtId="0" fontId="3" fillId="27" borderId="49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9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29" borderId="58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177" fontId="4" fillId="27" borderId="28" xfId="0" applyNumberFormat="1" applyFont="1" applyFill="1" applyBorder="1" applyAlignment="1">
      <alignment horizontal="center"/>
    </xf>
    <xf numFmtId="177" fontId="3" fillId="29" borderId="39" xfId="0" applyNumberFormat="1" applyFont="1" applyFill="1" applyBorder="1" applyAlignment="1">
      <alignment horizontal="center"/>
    </xf>
    <xf numFmtId="177" fontId="3" fillId="26" borderId="39" xfId="0" applyNumberFormat="1" applyFont="1" applyFill="1" applyBorder="1" applyAlignment="1">
      <alignment horizontal="center"/>
    </xf>
    <xf numFmtId="0" fontId="3" fillId="26" borderId="2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177" fontId="4" fillId="27" borderId="33" xfId="0" applyNumberFormat="1" applyFont="1" applyFill="1" applyBorder="1" applyAlignment="1">
      <alignment horizontal="right"/>
    </xf>
    <xf numFmtId="177" fontId="4" fillId="27" borderId="28" xfId="0" applyNumberFormat="1" applyFont="1" applyFill="1" applyBorder="1" applyAlignment="1">
      <alignment vertical="center"/>
    </xf>
    <xf numFmtId="177" fontId="4" fillId="27" borderId="52" xfId="0" applyNumberFormat="1" applyFont="1" applyFill="1" applyBorder="1" applyAlignment="1">
      <alignment vertical="center"/>
    </xf>
    <xf numFmtId="177" fontId="4" fillId="27" borderId="9" xfId="0" applyNumberFormat="1" applyFont="1" applyFill="1" applyBorder="1" applyAlignment="1">
      <alignment horizontal="center"/>
    </xf>
    <xf numFmtId="0" fontId="8" fillId="26" borderId="24" xfId="0" applyFont="1" applyFill="1" applyBorder="1" applyAlignment="1">
      <alignment horizontal="center"/>
    </xf>
    <xf numFmtId="177" fontId="3" fillId="26" borderId="25" xfId="0" applyNumberFormat="1" applyFont="1" applyFill="1" applyBorder="1" applyAlignment="1">
      <alignment/>
    </xf>
    <xf numFmtId="0" fontId="3" fillId="30" borderId="24" xfId="0" applyFont="1" applyFill="1" applyBorder="1" applyAlignment="1">
      <alignment horizontal="center"/>
    </xf>
    <xf numFmtId="177" fontId="3" fillId="30" borderId="9" xfId="0" applyNumberFormat="1" applyFont="1" applyFill="1" applyBorder="1" applyAlignment="1">
      <alignment horizontal="right"/>
    </xf>
    <xf numFmtId="177" fontId="3" fillId="30" borderId="25" xfId="0" applyNumberFormat="1" applyFont="1" applyFill="1" applyBorder="1" applyAlignment="1">
      <alignment/>
    </xf>
    <xf numFmtId="0" fontId="3" fillId="0" borderId="41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77" fontId="4" fillId="26" borderId="34" xfId="0" applyNumberFormat="1" applyFont="1" applyFill="1" applyBorder="1" applyAlignment="1">
      <alignment/>
    </xf>
    <xf numFmtId="177" fontId="4" fillId="26" borderId="25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62" fillId="0" borderId="33" xfId="0" applyNumberFormat="1" applyFont="1" applyBorder="1" applyAlignment="1">
      <alignment horizontal="center" vertical="center" wrapText="1"/>
    </xf>
    <xf numFmtId="4" fontId="62" fillId="0" borderId="9" xfId="53" applyNumberFormat="1" applyFont="1" applyFill="1" applyBorder="1" applyAlignment="1">
      <alignment horizontal="center" vertical="center" wrapText="1"/>
    </xf>
    <xf numFmtId="4" fontId="50" fillId="0" borderId="9" xfId="53" applyNumberFormat="1" applyFont="1" applyFill="1" applyBorder="1" applyAlignment="1">
      <alignment horizontal="center" vertical="center" wrapText="1"/>
    </xf>
    <xf numFmtId="3" fontId="50" fillId="0" borderId="9" xfId="53" applyNumberFormat="1" applyFont="1" applyFill="1" applyBorder="1" applyAlignment="1">
      <alignment horizontal="center" vertical="center" wrapText="1"/>
    </xf>
    <xf numFmtId="3" fontId="62" fillId="28" borderId="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0" fillId="0" borderId="0" xfId="0" applyFont="1" applyAlignment="1">
      <alignment/>
    </xf>
    <xf numFmtId="0" fontId="0" fillId="0" borderId="0" xfId="104" applyFont="1" applyFill="1" applyAlignment="1">
      <alignment vertical="center"/>
      <protection/>
    </xf>
    <xf numFmtId="0" fontId="2" fillId="0" borderId="0" xfId="104" applyFont="1" applyFill="1" applyBorder="1" applyAlignment="1">
      <alignment vertical="center"/>
      <protection/>
    </xf>
    <xf numFmtId="0" fontId="1" fillId="0" borderId="0" xfId="104" applyFont="1" applyFill="1" applyAlignment="1">
      <alignment vertical="center"/>
      <protection/>
    </xf>
    <xf numFmtId="0" fontId="1" fillId="0" borderId="0" xfId="104" applyFont="1" applyFill="1" applyAlignment="1">
      <alignment horizontal="left" vertical="center"/>
      <protection/>
    </xf>
    <xf numFmtId="0" fontId="1" fillId="0" borderId="0" xfId="104" applyFont="1" applyFill="1" applyBorder="1" applyAlignment="1">
      <alignment vertical="center"/>
      <protection/>
    </xf>
    <xf numFmtId="0" fontId="0" fillId="0" borderId="0" xfId="104" applyFont="1" applyFill="1" applyAlignment="1">
      <alignment vertical="center" wrapText="1"/>
      <protection/>
    </xf>
    <xf numFmtId="0" fontId="3" fillId="0" borderId="4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27" borderId="25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27" borderId="3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177" fontId="3" fillId="28" borderId="28" xfId="0" applyNumberFormat="1" applyFont="1" applyFill="1" applyBorder="1" applyAlignment="1">
      <alignment horizontal="center" vertical="center"/>
    </xf>
    <xf numFmtId="177" fontId="3" fillId="0" borderId="52" xfId="0" applyNumberFormat="1" applyFont="1" applyBorder="1" applyAlignment="1">
      <alignment horizontal="right" vertical="center"/>
    </xf>
    <xf numFmtId="177" fontId="3" fillId="28" borderId="35" xfId="0" applyNumberFormat="1" applyFont="1" applyFill="1" applyBorder="1" applyAlignment="1">
      <alignment horizontal="center" vertical="center" wrapText="1"/>
    </xf>
    <xf numFmtId="177" fontId="3" fillId="0" borderId="55" xfId="0" applyNumberFormat="1" applyFont="1" applyBorder="1" applyAlignment="1">
      <alignment/>
    </xf>
    <xf numFmtId="177" fontId="3" fillId="31" borderId="26" xfId="0" applyNumberFormat="1" applyFont="1" applyFill="1" applyBorder="1" applyAlignment="1">
      <alignment horizontal="right"/>
    </xf>
    <xf numFmtId="177" fontId="3" fillId="31" borderId="27" xfId="0" applyNumberFormat="1" applyFont="1" applyFill="1" applyBorder="1" applyAlignment="1">
      <alignment/>
    </xf>
    <xf numFmtId="0" fontId="0" fillId="27" borderId="18" xfId="104" applyFill="1" applyBorder="1" applyAlignment="1">
      <alignment vertical="center" wrapText="1"/>
      <protection/>
    </xf>
    <xf numFmtId="0" fontId="0" fillId="27" borderId="52" xfId="104" applyFill="1" applyBorder="1" applyAlignment="1">
      <alignment vertical="center" wrapText="1"/>
      <protection/>
    </xf>
    <xf numFmtId="0" fontId="0" fillId="27" borderId="55" xfId="104" applyFill="1" applyBorder="1" applyAlignment="1">
      <alignment vertical="center" wrapText="1"/>
      <protection/>
    </xf>
    <xf numFmtId="0" fontId="0" fillId="27" borderId="39" xfId="104" applyFill="1" applyBorder="1" applyAlignment="1">
      <alignment vertical="center" wrapText="1"/>
      <protection/>
    </xf>
    <xf numFmtId="0" fontId="2" fillId="27" borderId="26" xfId="104" applyFont="1" applyFill="1" applyBorder="1" applyAlignment="1">
      <alignment vertical="center" wrapText="1"/>
      <protection/>
    </xf>
    <xf numFmtId="220" fontId="4" fillId="27" borderId="9" xfId="53" applyNumberFormat="1" applyFont="1" applyFill="1" applyBorder="1" applyAlignment="1">
      <alignment horizontal="center"/>
    </xf>
    <xf numFmtId="3" fontId="4" fillId="27" borderId="9" xfId="0" applyNumberFormat="1" applyFont="1" applyFill="1" applyBorder="1" applyAlignment="1">
      <alignment horizontal="center"/>
    </xf>
    <xf numFmtId="220" fontId="50" fillId="0" borderId="33" xfId="53" applyNumberFormat="1" applyFont="1" applyBorder="1" applyAlignment="1">
      <alignment horizontal="center" vertical="center" wrapText="1"/>
    </xf>
    <xf numFmtId="3" fontId="50" fillId="28" borderId="33" xfId="0" applyNumberFormat="1" applyFont="1" applyFill="1" applyBorder="1" applyAlignment="1">
      <alignment horizontal="right" vertical="center" wrapText="1"/>
    </xf>
    <xf numFmtId="3" fontId="50" fillId="0" borderId="33" xfId="0" applyNumberFormat="1" applyFont="1" applyBorder="1" applyAlignment="1">
      <alignment horizontal="center" vertical="center" wrapText="1"/>
    </xf>
    <xf numFmtId="3" fontId="50" fillId="28" borderId="9" xfId="53" applyNumberFormat="1" applyFont="1" applyFill="1" applyBorder="1" applyAlignment="1">
      <alignment horizontal="center" vertical="center" wrapText="1"/>
    </xf>
    <xf numFmtId="3" fontId="62" fillId="28" borderId="9" xfId="53" applyNumberFormat="1" applyFont="1" applyFill="1" applyBorder="1" applyAlignment="1">
      <alignment horizontal="right" vertical="center"/>
    </xf>
    <xf numFmtId="3" fontId="62" fillId="28" borderId="9" xfId="53" applyNumberFormat="1" applyFont="1" applyFill="1" applyBorder="1" applyAlignment="1">
      <alignment horizontal="right" vertical="center" wrapText="1"/>
    </xf>
    <xf numFmtId="0" fontId="2" fillId="27" borderId="27" xfId="104" applyFont="1" applyFill="1" applyBorder="1" applyAlignment="1">
      <alignment vertical="center" wrapText="1"/>
      <protection/>
    </xf>
    <xf numFmtId="3" fontId="0" fillId="27" borderId="52" xfId="104" applyNumberFormat="1" applyFill="1" applyBorder="1" applyAlignment="1">
      <alignment vertical="center" wrapText="1"/>
      <protection/>
    </xf>
    <xf numFmtId="3" fontId="2" fillId="27" borderId="26" xfId="104" applyNumberFormat="1" applyFont="1" applyFill="1" applyBorder="1" applyAlignment="1">
      <alignment vertical="center" wrapText="1"/>
      <protection/>
    </xf>
    <xf numFmtId="0" fontId="1" fillId="0" borderId="43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27" borderId="65" xfId="0" applyFont="1" applyFill="1" applyBorder="1" applyAlignment="1">
      <alignment horizontal="center" vertical="center"/>
    </xf>
    <xf numFmtId="0" fontId="3" fillId="27" borderId="66" xfId="0" applyFont="1" applyFill="1" applyBorder="1" applyAlignment="1">
      <alignment horizontal="center" vertical="center"/>
    </xf>
    <xf numFmtId="0" fontId="3" fillId="27" borderId="67" xfId="0" applyFont="1" applyFill="1" applyBorder="1" applyAlignment="1">
      <alignment horizontal="center"/>
    </xf>
    <xf numFmtId="0" fontId="3" fillId="27" borderId="6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0" fontId="3" fillId="29" borderId="20" xfId="0" applyFont="1" applyFill="1" applyBorder="1" applyAlignment="1">
      <alignment horizontal="center" vertical="center" wrapText="1"/>
    </xf>
    <xf numFmtId="0" fontId="3" fillId="29" borderId="72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left"/>
    </xf>
    <xf numFmtId="0" fontId="3" fillId="27" borderId="69" xfId="0" applyFont="1" applyFill="1" applyBorder="1" applyAlignment="1">
      <alignment horizontal="left"/>
    </xf>
    <xf numFmtId="0" fontId="3" fillId="27" borderId="49" xfId="0" applyFont="1" applyFill="1" applyBorder="1" applyAlignment="1">
      <alignment horizontal="left"/>
    </xf>
    <xf numFmtId="0" fontId="3" fillId="0" borderId="7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49" fontId="3" fillId="27" borderId="24" xfId="0" applyNumberFormat="1" applyFont="1" applyFill="1" applyBorder="1" applyAlignment="1">
      <alignment horizontal="center"/>
    </xf>
    <xf numFmtId="49" fontId="3" fillId="27" borderId="50" xfId="0" applyNumberFormat="1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70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3" fillId="31" borderId="70" xfId="0" applyFont="1" applyFill="1" applyBorder="1" applyAlignment="1">
      <alignment horizontal="center" vertical="center"/>
    </xf>
    <xf numFmtId="0" fontId="3" fillId="31" borderId="78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8" fillId="0" borderId="75" xfId="0" applyFont="1" applyBorder="1" applyAlignment="1">
      <alignment horizontal="center"/>
    </xf>
    <xf numFmtId="0" fontId="8" fillId="0" borderId="76" xfId="0" applyFont="1" applyBorder="1" applyAlignment="1">
      <alignment horizontal="center"/>
    </xf>
    <xf numFmtId="0" fontId="2" fillId="0" borderId="5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26" borderId="81" xfId="0" applyFont="1" applyFill="1" applyBorder="1" applyAlignment="1">
      <alignment horizontal="center" vertical="center" wrapText="1"/>
    </xf>
    <xf numFmtId="0" fontId="1" fillId="26" borderId="82" xfId="0" applyFont="1" applyFill="1" applyBorder="1" applyAlignment="1">
      <alignment horizontal="center" vertical="center" wrapText="1"/>
    </xf>
    <xf numFmtId="0" fontId="1" fillId="0" borderId="83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26" borderId="68" xfId="0" applyFont="1" applyFill="1" applyBorder="1" applyAlignment="1">
      <alignment horizontal="center" vertical="center" wrapText="1"/>
    </xf>
    <xf numFmtId="0" fontId="1" fillId="26" borderId="76" xfId="0" applyFont="1" applyFill="1" applyBorder="1" applyAlignment="1">
      <alignment horizontal="center" vertical="center" wrapText="1"/>
    </xf>
    <xf numFmtId="0" fontId="3" fillId="0" borderId="84" xfId="0" applyFont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8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85" xfId="0" applyFont="1" applyFill="1" applyBorder="1" applyAlignment="1">
      <alignment horizontal="center" vertical="center" wrapText="1"/>
    </xf>
    <xf numFmtId="0" fontId="3" fillId="27" borderId="24" xfId="0" applyFont="1" applyFill="1" applyBorder="1" applyAlignment="1">
      <alignment horizontal="center"/>
    </xf>
    <xf numFmtId="0" fontId="3" fillId="27" borderId="50" xfId="0" applyFont="1" applyFill="1" applyBorder="1" applyAlignment="1">
      <alignment horizontal="center"/>
    </xf>
    <xf numFmtId="0" fontId="118" fillId="0" borderId="87" xfId="0" applyFont="1" applyBorder="1" applyAlignment="1">
      <alignment horizontal="center"/>
    </xf>
    <xf numFmtId="0" fontId="50" fillId="0" borderId="87" xfId="0" applyFont="1" applyBorder="1" applyAlignment="1">
      <alignment horizont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177" fontId="0" fillId="28" borderId="0" xfId="0" applyNumberFormat="1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27" borderId="67" xfId="0" applyFont="1" applyFill="1" applyBorder="1" applyAlignment="1">
      <alignment horizontal="center" vertical="center"/>
    </xf>
    <xf numFmtId="0" fontId="3" fillId="27" borderId="23" xfId="0" applyFont="1" applyFill="1" applyBorder="1" applyAlignment="1">
      <alignment horizontal="center" vertical="center"/>
    </xf>
    <xf numFmtId="0" fontId="3" fillId="27" borderId="49" xfId="0" applyFont="1" applyFill="1" applyBorder="1" applyAlignment="1">
      <alignment horizontal="center"/>
    </xf>
    <xf numFmtId="0" fontId="3" fillId="27" borderId="88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62" fillId="27" borderId="63" xfId="0" applyFont="1" applyFill="1" applyBorder="1" applyAlignment="1">
      <alignment horizontal="center" vertical="center" wrapText="1"/>
    </xf>
    <xf numFmtId="0" fontId="62" fillId="27" borderId="16" xfId="0" applyFont="1" applyFill="1" applyBorder="1" applyAlignment="1">
      <alignment horizontal="center" vertical="center" wrapText="1"/>
    </xf>
    <xf numFmtId="0" fontId="62" fillId="27" borderId="60" xfId="0" applyFont="1" applyFill="1" applyBorder="1" applyAlignment="1">
      <alignment horizontal="center" vertical="center" wrapText="1"/>
    </xf>
    <xf numFmtId="0" fontId="61" fillId="0" borderId="24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0" fontId="61" fillId="0" borderId="49" xfId="0" applyFont="1" applyFill="1" applyBorder="1" applyAlignment="1">
      <alignment horizontal="center" vertical="center" wrapText="1"/>
    </xf>
    <xf numFmtId="0" fontId="124" fillId="27" borderId="9" xfId="0" applyFont="1" applyFill="1" applyBorder="1" applyAlignment="1">
      <alignment horizontal="center" vertical="center" wrapText="1"/>
    </xf>
    <xf numFmtId="0" fontId="103" fillId="0" borderId="9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104" applyFont="1" applyFill="1" applyAlignment="1">
      <alignment horizontal="left" vertical="center" wrapText="1"/>
      <protection/>
    </xf>
    <xf numFmtId="0" fontId="3" fillId="0" borderId="43" xfId="104" applyFont="1" applyFill="1" applyBorder="1" applyAlignment="1">
      <alignment horizontal="center" vertical="center" wrapText="1"/>
      <protection/>
    </xf>
    <xf numFmtId="0" fontId="3" fillId="0" borderId="51" xfId="104" applyFont="1" applyFill="1" applyBorder="1" applyAlignment="1">
      <alignment horizontal="center" vertical="center" wrapText="1"/>
      <protection/>
    </xf>
    <xf numFmtId="0" fontId="3" fillId="0" borderId="80" xfId="104" applyFont="1" applyFill="1" applyBorder="1" applyAlignment="1">
      <alignment horizontal="center" vertical="center" wrapText="1"/>
      <protection/>
    </xf>
    <xf numFmtId="0" fontId="3" fillId="0" borderId="28" xfId="104" applyFont="1" applyFill="1" applyBorder="1" applyAlignment="1">
      <alignment horizontal="center" vertical="center" wrapText="1"/>
      <protection/>
    </xf>
    <xf numFmtId="0" fontId="3" fillId="0" borderId="36" xfId="104" applyFont="1" applyFill="1" applyBorder="1" applyAlignment="1">
      <alignment horizontal="center" vertical="center" wrapText="1"/>
      <protection/>
    </xf>
    <xf numFmtId="0" fontId="3" fillId="0" borderId="35" xfId="104" applyFont="1" applyFill="1" applyBorder="1" applyAlignment="1">
      <alignment horizontal="center" vertical="center" wrapText="1"/>
      <protection/>
    </xf>
    <xf numFmtId="0" fontId="3" fillId="0" borderId="41" xfId="104" applyFont="1" applyFill="1" applyBorder="1" applyAlignment="1">
      <alignment horizontal="center" vertical="center" wrapText="1"/>
      <protection/>
    </xf>
    <xf numFmtId="0" fontId="3" fillId="0" borderId="46" xfId="104" applyFont="1" applyFill="1" applyBorder="1" applyAlignment="1">
      <alignment horizontal="center" vertical="center" wrapText="1"/>
      <protection/>
    </xf>
    <xf numFmtId="0" fontId="3" fillId="0" borderId="59" xfId="104" applyFont="1" applyFill="1" applyBorder="1" applyAlignment="1">
      <alignment horizontal="center" vertical="center" wrapText="1"/>
      <protection/>
    </xf>
    <xf numFmtId="0" fontId="3" fillId="27" borderId="65" xfId="0" applyFont="1" applyFill="1" applyBorder="1" applyAlignment="1">
      <alignment horizontal="center"/>
    </xf>
    <xf numFmtId="0" fontId="3" fillId="27" borderId="66" xfId="0" applyFont="1" applyFill="1" applyBorder="1" applyAlignment="1">
      <alignment horizontal="center"/>
    </xf>
    <xf numFmtId="0" fontId="3" fillId="27" borderId="88" xfId="0" applyFont="1" applyFill="1" applyBorder="1" applyAlignment="1">
      <alignment horizontal="center"/>
    </xf>
    <xf numFmtId="0" fontId="3" fillId="27" borderId="23" xfId="0" applyFont="1" applyFill="1" applyBorder="1" applyAlignment="1">
      <alignment horizontal="center"/>
    </xf>
  </cellXfs>
  <cellStyles count="141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planatory Text" xfId="65"/>
    <cellStyle name="Finanční0" xfId="66"/>
    <cellStyle name="Finanèní0" xfId="67"/>
    <cellStyle name="Followed Hyperlink" xfId="68"/>
    <cellStyle name="Good" xfId="69"/>
    <cellStyle name="Grey" xfId="70"/>
    <cellStyle name="Heading 1" xfId="71"/>
    <cellStyle name="Heading 2" xfId="72"/>
    <cellStyle name="Heading 3" xfId="73"/>
    <cellStyle name="Heading 4" xfId="74"/>
    <cellStyle name="Hipervínculo_IIF" xfId="75"/>
    <cellStyle name="Hyperlink" xfId="76"/>
    <cellStyle name="IMF" xfId="77"/>
    <cellStyle name="imf-one decimal" xfId="78"/>
    <cellStyle name="imf-zero decimal" xfId="79"/>
    <cellStyle name="Input" xfId="80"/>
    <cellStyle name="Input [yellow]" xfId="81"/>
    <cellStyle name="INSTAT" xfId="82"/>
    <cellStyle name="Label" xfId="83"/>
    <cellStyle name="Linked Cell" xfId="84"/>
    <cellStyle name="Měna0" xfId="85"/>
    <cellStyle name="Millares [0]_BALPROGRAMA2001R" xfId="86"/>
    <cellStyle name="Millares_BALPROGRAMA2001R" xfId="87"/>
    <cellStyle name="Milliers [0]_Encours - Apr rééch" xfId="88"/>
    <cellStyle name="Milliers_Encours - Apr rééch" xfId="89"/>
    <cellStyle name="Mìna0" xfId="90"/>
    <cellStyle name="Model" xfId="91"/>
    <cellStyle name="MoF" xfId="92"/>
    <cellStyle name="Moneda [0]_BALPROGRAMA2001R" xfId="93"/>
    <cellStyle name="Moneda_BALPROGRAMA2001R" xfId="94"/>
    <cellStyle name="Monétaire [0]_Encours - Apr rééch" xfId="95"/>
    <cellStyle name="Monétaire_Encours - Apr rééch" xfId="96"/>
    <cellStyle name="Neutral" xfId="97"/>
    <cellStyle name="Normal - Style1" xfId="98"/>
    <cellStyle name="Normal - Style2" xfId="99"/>
    <cellStyle name="Normal - Style5" xfId="100"/>
    <cellStyle name="Normal - Style6" xfId="101"/>
    <cellStyle name="Normal - Style7" xfId="102"/>
    <cellStyle name="Normal - Style8" xfId="103"/>
    <cellStyle name="Normal 2" xfId="104"/>
    <cellStyle name="Normal Table" xfId="105"/>
    <cellStyle name="Note" xfId="106"/>
    <cellStyle name="Output" xfId="107"/>
    <cellStyle name="Output Amounts" xfId="108"/>
    <cellStyle name="Percent" xfId="109"/>
    <cellStyle name="Percent [2]" xfId="110"/>
    <cellStyle name="percentage difference" xfId="111"/>
    <cellStyle name="percentage difference one decimal" xfId="112"/>
    <cellStyle name="percentage difference zero decimal" xfId="113"/>
    <cellStyle name="Pevný" xfId="114"/>
    <cellStyle name="Presentation" xfId="115"/>
    <cellStyle name="Proj" xfId="116"/>
    <cellStyle name="Publication" xfId="117"/>
    <cellStyle name="STYL1 - Style1" xfId="118"/>
    <cellStyle name="Style 1" xfId="119"/>
    <cellStyle name="Text" xfId="120"/>
    <cellStyle name="Title" xfId="121"/>
    <cellStyle name="Total" xfId="122"/>
    <cellStyle name="Warning Text" xfId="123"/>
    <cellStyle name="WebAnchor1" xfId="124"/>
    <cellStyle name="WebAnchor2" xfId="125"/>
    <cellStyle name="WebAnchor3" xfId="126"/>
    <cellStyle name="WebAnchor4" xfId="127"/>
    <cellStyle name="WebAnchor5" xfId="128"/>
    <cellStyle name="WebAnchor6" xfId="129"/>
    <cellStyle name="WebAnchor7" xfId="130"/>
    <cellStyle name="Webexclude" xfId="131"/>
    <cellStyle name="WebFN" xfId="132"/>
    <cellStyle name="WebFN1" xfId="133"/>
    <cellStyle name="WebFN2" xfId="134"/>
    <cellStyle name="WebFN3" xfId="135"/>
    <cellStyle name="WebFN4" xfId="136"/>
    <cellStyle name="WebHR" xfId="137"/>
    <cellStyle name="WebIndent1" xfId="138"/>
    <cellStyle name="WebIndent1wFN3" xfId="139"/>
    <cellStyle name="WebIndent2" xfId="140"/>
    <cellStyle name="WebNoBR" xfId="141"/>
    <cellStyle name="Záhlaví 1" xfId="142"/>
    <cellStyle name="Záhlaví 2" xfId="143"/>
    <cellStyle name="zero" xfId="144"/>
    <cellStyle name="ДАТА" xfId="145"/>
    <cellStyle name="ДЕНЕЖНЫЙ_BOPENGC" xfId="146"/>
    <cellStyle name="ЗАГОЛОВОК1" xfId="147"/>
    <cellStyle name="ЗАГОЛОВОК2" xfId="148"/>
    <cellStyle name="ИТОГОВЫЙ" xfId="149"/>
    <cellStyle name="Обычный_BOPENGC" xfId="150"/>
    <cellStyle name="ПРОЦЕНТНЫЙ_BOPENGC" xfId="151"/>
    <cellStyle name="ТЕКСТ" xfId="152"/>
    <cellStyle name="ФИКСИРОВАННЫЙ" xfId="153"/>
    <cellStyle name="ФИНАНСОВЫЙ_BOPENGC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externalLink" Target="externalLinks/externalLink35.xml" /><Relationship Id="rId43" Type="http://schemas.openxmlformats.org/officeDocument/2006/relationships/externalLink" Target="externalLinks/externalLink36.xml" /><Relationship Id="rId44" Type="http://schemas.openxmlformats.org/officeDocument/2006/relationships/externalLink" Target="externalLinks/externalLink37.xml" /><Relationship Id="rId45" Type="http://schemas.openxmlformats.org/officeDocument/2006/relationships/externalLink" Target="externalLinks/externalLink38.xml" /><Relationship Id="rId46" Type="http://schemas.openxmlformats.org/officeDocument/2006/relationships/externalLink" Target="externalLinks/externalLink39.xml" /><Relationship Id="rId47" Type="http://schemas.openxmlformats.org/officeDocument/2006/relationships/externalLink" Target="externalLinks/externalLink40.xml" /><Relationship Id="rId48" Type="http://schemas.openxmlformats.org/officeDocument/2006/relationships/externalLink" Target="externalLinks/externalLink41.xml" /><Relationship Id="rId49" Type="http://schemas.openxmlformats.org/officeDocument/2006/relationships/externalLink" Target="externalLinks/externalLink42.xml" /><Relationship Id="rId50" Type="http://schemas.openxmlformats.org/officeDocument/2006/relationships/externalLink" Target="externalLinks/externalLink43.xml" /><Relationship Id="rId51" Type="http://schemas.openxmlformats.org/officeDocument/2006/relationships/externalLink" Target="externalLinks/externalLink44.xml" /><Relationship Id="rId52" Type="http://schemas.openxmlformats.org/officeDocument/2006/relationships/externalLink" Target="externalLinks/externalLink45.xml" /><Relationship Id="rId53" Type="http://schemas.openxmlformats.org/officeDocument/2006/relationships/externalLink" Target="externalLinks/externalLink46.xml" /><Relationship Id="rId54" Type="http://schemas.openxmlformats.org/officeDocument/2006/relationships/externalLink" Target="externalLinks/externalLink47.xml" /><Relationship Id="rId55" Type="http://schemas.openxmlformats.org/officeDocument/2006/relationships/externalLink" Target="externalLinks/externalLink48.xml" /><Relationship Id="rId56" Type="http://schemas.openxmlformats.org/officeDocument/2006/relationships/externalLink" Target="externalLinks/externalLink49.xml" /><Relationship Id="rId57" Type="http://schemas.openxmlformats.org/officeDocument/2006/relationships/externalLink" Target="externalLinks/externalLink50.xml" /><Relationship Id="rId58" Type="http://schemas.openxmlformats.org/officeDocument/2006/relationships/externalLink" Target="externalLinks/externalLink51.xml" /><Relationship Id="rId59" Type="http://schemas.openxmlformats.org/officeDocument/2006/relationships/externalLink" Target="externalLinks/externalLink52.xml" /><Relationship Id="rId60" Type="http://schemas.openxmlformats.org/officeDocument/2006/relationships/externalLink" Target="externalLinks/externalLink53.xml" /><Relationship Id="rId61" Type="http://schemas.openxmlformats.org/officeDocument/2006/relationships/externalLink" Target="externalLinks/externalLink54.xml" /><Relationship Id="rId6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110" zoomScaleNormal="110" zoomScalePageLayoutView="0" workbookViewId="0" topLeftCell="A1">
      <selection activeCell="O11" sqref="O11"/>
    </sheetView>
  </sheetViews>
  <sheetFormatPr defaultColWidth="9.140625" defaultRowHeight="12.75"/>
  <cols>
    <col min="1" max="1" width="12.00390625" style="0" customWidth="1"/>
    <col min="2" max="2" width="22.421875" style="0" customWidth="1"/>
    <col min="3" max="3" width="14.00390625" style="0" customWidth="1"/>
    <col min="4" max="4" width="10.28125" style="17" customWidth="1"/>
    <col min="5" max="6" width="12.28125" style="17" customWidth="1"/>
    <col min="7" max="7" width="18.140625" style="17" customWidth="1"/>
    <col min="8" max="8" width="18.28125" style="17" customWidth="1"/>
    <col min="9" max="9" width="15.00390625" style="17" customWidth="1"/>
    <col min="12" max="12" width="9.140625" style="0" customWidth="1"/>
    <col min="13" max="13" width="10.140625" style="0" bestFit="1" customWidth="1"/>
    <col min="15" max="16" width="20.140625" style="0" customWidth="1"/>
  </cols>
  <sheetData>
    <row r="1" spans="1:4" ht="21" customHeight="1">
      <c r="A1" s="226" t="s">
        <v>155</v>
      </c>
      <c r="B1" s="226"/>
      <c r="C1" s="226"/>
      <c r="D1" s="226"/>
    </row>
    <row r="2" spans="1:9" s="16" customFormat="1" ht="15.75">
      <c r="A2" s="226" t="s">
        <v>95</v>
      </c>
      <c r="B2" s="227"/>
      <c r="C2" s="227"/>
      <c r="D2" s="228"/>
      <c r="E2" s="228"/>
      <c r="F2" s="228"/>
      <c r="G2" s="228"/>
      <c r="H2" s="340" t="s">
        <v>214</v>
      </c>
      <c r="I2" s="228"/>
    </row>
    <row r="3" spans="1:9" ht="15.75" customHeight="1">
      <c r="A3" s="229" t="s">
        <v>212</v>
      </c>
      <c r="B3" s="230"/>
      <c r="C3" s="230"/>
      <c r="D3" s="231"/>
      <c r="E3" s="231"/>
      <c r="F3" s="231"/>
      <c r="G3" s="231"/>
      <c r="H3" s="231"/>
      <c r="I3" s="231"/>
    </row>
    <row r="4" spans="1:9" ht="16.5" thickBot="1">
      <c r="A4" s="230"/>
      <c r="B4" s="230"/>
      <c r="C4" s="230"/>
      <c r="D4" s="231"/>
      <c r="E4" s="231"/>
      <c r="F4" s="231"/>
      <c r="G4" s="161"/>
      <c r="H4" s="231"/>
      <c r="I4" s="341" t="s">
        <v>59</v>
      </c>
    </row>
    <row r="5" spans="1:9" ht="12.75">
      <c r="A5" s="232"/>
      <c r="B5" s="233"/>
      <c r="C5" s="233"/>
      <c r="D5" s="234"/>
      <c r="E5" s="234"/>
      <c r="F5" s="234"/>
      <c r="G5" s="234"/>
      <c r="H5" s="234"/>
      <c r="I5" s="235"/>
    </row>
    <row r="6" spans="1:16" ht="12.75">
      <c r="A6" s="3" t="s">
        <v>26</v>
      </c>
      <c r="B6" s="432" t="s">
        <v>118</v>
      </c>
      <c r="C6" s="433"/>
      <c r="D6" s="433"/>
      <c r="E6" s="433"/>
      <c r="F6" s="434"/>
      <c r="G6" s="7" t="s">
        <v>27</v>
      </c>
      <c r="H6" s="438" t="s">
        <v>115</v>
      </c>
      <c r="I6" s="439"/>
      <c r="O6" s="282"/>
      <c r="P6" s="282"/>
    </row>
    <row r="7" spans="1:16" ht="12.75">
      <c r="A7" s="10"/>
      <c r="B7" s="11"/>
      <c r="C7" s="11"/>
      <c r="D7" s="12"/>
      <c r="E7" s="12"/>
      <c r="F7" s="12"/>
      <c r="G7" s="12"/>
      <c r="H7" s="13"/>
      <c r="I7" s="31"/>
      <c r="O7" s="282"/>
      <c r="P7" s="282"/>
    </row>
    <row r="8" spans="1:16" ht="12.75">
      <c r="A8" s="440" t="s">
        <v>28</v>
      </c>
      <c r="B8" s="441"/>
      <c r="C8" s="425" t="s">
        <v>41</v>
      </c>
      <c r="D8" s="426"/>
      <c r="E8" s="426"/>
      <c r="F8" s="426"/>
      <c r="G8" s="426"/>
      <c r="H8" s="426"/>
      <c r="I8" s="427"/>
      <c r="O8" s="282"/>
      <c r="P8" s="282"/>
    </row>
    <row r="9" spans="1:16" ht="13.5" thickBot="1">
      <c r="A9" s="442"/>
      <c r="B9" s="443"/>
      <c r="C9" s="236" t="s">
        <v>3</v>
      </c>
      <c r="D9" s="236" t="s">
        <v>4</v>
      </c>
      <c r="E9" s="237" t="s">
        <v>5</v>
      </c>
      <c r="F9" s="237" t="s">
        <v>6</v>
      </c>
      <c r="G9" s="237" t="s">
        <v>38</v>
      </c>
      <c r="H9" s="237" t="s">
        <v>90</v>
      </c>
      <c r="I9" s="238" t="s">
        <v>91</v>
      </c>
      <c r="O9" s="282"/>
      <c r="P9" s="282"/>
    </row>
    <row r="10" spans="1:16" ht="18.75" customHeight="1" thickBot="1">
      <c r="A10" s="444"/>
      <c r="B10" s="445"/>
      <c r="C10" s="430" t="s">
        <v>7</v>
      </c>
      <c r="D10" s="342" t="s">
        <v>29</v>
      </c>
      <c r="E10" s="343" t="s">
        <v>58</v>
      </c>
      <c r="F10" s="343" t="s">
        <v>58</v>
      </c>
      <c r="G10" s="343" t="s">
        <v>58</v>
      </c>
      <c r="H10" s="343" t="s">
        <v>7</v>
      </c>
      <c r="I10" s="436" t="s">
        <v>8</v>
      </c>
      <c r="O10" s="282"/>
      <c r="P10" s="282"/>
    </row>
    <row r="11" spans="1:16" ht="34.5" thickBot="1">
      <c r="A11" s="14" t="s">
        <v>2</v>
      </c>
      <c r="B11" s="15" t="s">
        <v>60</v>
      </c>
      <c r="C11" s="431" t="s">
        <v>215</v>
      </c>
      <c r="D11" s="344" t="s">
        <v>214</v>
      </c>
      <c r="E11" s="345" t="s">
        <v>216</v>
      </c>
      <c r="F11" s="345" t="s">
        <v>217</v>
      </c>
      <c r="G11" s="345" t="s">
        <v>89</v>
      </c>
      <c r="H11" s="345" t="s">
        <v>86</v>
      </c>
      <c r="I11" s="437"/>
      <c r="M11" s="198"/>
      <c r="O11" s="282"/>
      <c r="P11" s="282"/>
    </row>
    <row r="12" spans="1:16" ht="12.75">
      <c r="A12" s="239" t="s">
        <v>114</v>
      </c>
      <c r="B12" s="338" t="s">
        <v>117</v>
      </c>
      <c r="C12" s="346">
        <v>0</v>
      </c>
      <c r="D12" s="346">
        <v>80070</v>
      </c>
      <c r="E12" s="346">
        <v>0</v>
      </c>
      <c r="F12" s="346">
        <f>210000/1000</f>
        <v>210</v>
      </c>
      <c r="G12" s="346">
        <f>210000/1000</f>
        <v>210</v>
      </c>
      <c r="H12" s="346">
        <f>210000/1000</f>
        <v>210</v>
      </c>
      <c r="I12" s="241">
        <f>H12-G12</f>
        <v>0</v>
      </c>
      <c r="O12" s="282"/>
      <c r="P12" s="282"/>
    </row>
    <row r="13" spans="1:16" ht="12.75">
      <c r="A13" s="239"/>
      <c r="B13" s="338"/>
      <c r="C13" s="240"/>
      <c r="D13" s="240"/>
      <c r="E13" s="240"/>
      <c r="F13" s="240"/>
      <c r="G13" s="240"/>
      <c r="H13" s="240">
        <v>0</v>
      </c>
      <c r="I13" s="241">
        <f>H13-G13</f>
        <v>0</v>
      </c>
      <c r="M13" s="198"/>
      <c r="O13" s="282"/>
      <c r="P13" s="282"/>
    </row>
    <row r="14" spans="1:16" ht="12.75">
      <c r="A14" s="239"/>
      <c r="B14" s="338"/>
      <c r="C14" s="240"/>
      <c r="D14" s="240"/>
      <c r="E14" s="240"/>
      <c r="F14" s="240"/>
      <c r="G14" s="240"/>
      <c r="H14" s="240">
        <v>0</v>
      </c>
      <c r="I14" s="241">
        <f>H14-G14</f>
        <v>0</v>
      </c>
      <c r="O14" s="282"/>
      <c r="P14" s="282"/>
    </row>
    <row r="15" spans="1:16" ht="12.75">
      <c r="A15" s="239"/>
      <c r="B15" s="338"/>
      <c r="C15" s="240"/>
      <c r="D15" s="240"/>
      <c r="E15" s="240"/>
      <c r="F15" s="240"/>
      <c r="G15" s="240"/>
      <c r="H15" s="240">
        <v>0</v>
      </c>
      <c r="I15" s="241">
        <f>H15-G15</f>
        <v>0</v>
      </c>
      <c r="O15" s="282"/>
      <c r="P15" s="282"/>
    </row>
    <row r="16" spans="1:16" ht="12.75">
      <c r="A16" s="239"/>
      <c r="B16" s="338"/>
      <c r="C16" s="240"/>
      <c r="D16" s="240"/>
      <c r="E16" s="240"/>
      <c r="F16" s="240"/>
      <c r="G16" s="240"/>
      <c r="H16" s="240">
        <v>0</v>
      </c>
      <c r="I16" s="241">
        <f>H16-G16</f>
        <v>0</v>
      </c>
      <c r="O16" s="282"/>
      <c r="P16" s="282"/>
    </row>
    <row r="17" spans="1:16" ht="13.5" thickBot="1">
      <c r="A17" s="239" t="s">
        <v>61</v>
      </c>
      <c r="B17" s="338" t="s">
        <v>62</v>
      </c>
      <c r="C17" s="240"/>
      <c r="D17" s="240"/>
      <c r="E17" s="240"/>
      <c r="F17" s="240"/>
      <c r="G17" s="240"/>
      <c r="H17" s="240"/>
      <c r="I17" s="241"/>
      <c r="O17" s="282"/>
      <c r="P17" s="282"/>
    </row>
    <row r="18" spans="1:16" ht="14.25" customHeight="1" thickBot="1">
      <c r="A18" s="428" t="s">
        <v>156</v>
      </c>
      <c r="B18" s="435"/>
      <c r="C18" s="196">
        <f aca="true" t="shared" si="0" ref="C18:I18">SUM(C12:C17)</f>
        <v>0</v>
      </c>
      <c r="D18" s="196">
        <f t="shared" si="0"/>
        <v>80070</v>
      </c>
      <c r="E18" s="47">
        <f t="shared" si="0"/>
        <v>0</v>
      </c>
      <c r="F18" s="47">
        <f t="shared" si="0"/>
        <v>210</v>
      </c>
      <c r="G18" s="47">
        <f t="shared" si="0"/>
        <v>210</v>
      </c>
      <c r="H18" s="47">
        <f t="shared" si="0"/>
        <v>210</v>
      </c>
      <c r="I18" s="48">
        <f t="shared" si="0"/>
        <v>0</v>
      </c>
      <c r="O18" s="282"/>
      <c r="P18" s="282"/>
    </row>
    <row r="19" spans="1:16" ht="15" customHeight="1" thickBot="1">
      <c r="A19" s="446" t="s">
        <v>42</v>
      </c>
      <c r="B19" s="447"/>
      <c r="C19" s="305">
        <f>46108820/1000</f>
        <v>46108.82</v>
      </c>
      <c r="D19" s="294">
        <f>102875265/1000</f>
        <v>102875.265</v>
      </c>
      <c r="E19" s="294">
        <f>102875265/1000</f>
        <v>102875.265</v>
      </c>
      <c r="F19" s="105">
        <f>183966038/1000</f>
        <v>183966.038</v>
      </c>
      <c r="G19" s="105">
        <f>+F19</f>
        <v>183966.038</v>
      </c>
      <c r="H19" s="289">
        <f>(57389159-210000)/1000</f>
        <v>57179.159</v>
      </c>
      <c r="I19" s="242">
        <f>SUM(+H19-G19)</f>
        <v>-126786.879</v>
      </c>
      <c r="O19" s="282"/>
      <c r="P19" s="282"/>
    </row>
    <row r="20" spans="1:9" s="46" customFormat="1" ht="13.5" thickBot="1">
      <c r="A20" s="428" t="s">
        <v>65</v>
      </c>
      <c r="B20" s="429"/>
      <c r="C20" s="347">
        <f aca="true" t="shared" si="1" ref="C20:H20">C18+C19</f>
        <v>46108.82</v>
      </c>
      <c r="D20" s="347">
        <f t="shared" si="1"/>
        <v>182945.265</v>
      </c>
      <c r="E20" s="348">
        <f t="shared" si="1"/>
        <v>102875.265</v>
      </c>
      <c r="F20" s="348">
        <f t="shared" si="1"/>
        <v>184176.038</v>
      </c>
      <c r="G20" s="348">
        <f t="shared" si="1"/>
        <v>184176.038</v>
      </c>
      <c r="H20" s="348">
        <f t="shared" si="1"/>
        <v>57389.159</v>
      </c>
      <c r="I20" s="349"/>
    </row>
    <row r="21" spans="1:9" ht="12.75">
      <c r="A21" s="230"/>
      <c r="B21" s="230"/>
      <c r="C21" s="230"/>
      <c r="D21" s="231"/>
      <c r="E21" s="231"/>
      <c r="F21" s="231"/>
      <c r="G21" s="231"/>
      <c r="H21" s="231"/>
      <c r="I21" s="231"/>
    </row>
    <row r="22" spans="1:9" ht="12.75">
      <c r="A22" s="230"/>
      <c r="B22" s="249"/>
      <c r="C22" s="230"/>
      <c r="D22" s="231"/>
      <c r="E22" s="231"/>
      <c r="F22" s="231"/>
      <c r="G22" s="231"/>
      <c r="H22" s="231"/>
      <c r="I22" s="231"/>
    </row>
    <row r="23" spans="1:9" ht="13.5" thickBot="1">
      <c r="A23" s="230"/>
      <c r="B23" s="230"/>
      <c r="C23" s="230"/>
      <c r="D23" s="231"/>
      <c r="E23" s="231"/>
      <c r="F23" s="231"/>
      <c r="G23" s="231"/>
      <c r="H23" s="231"/>
      <c r="I23" s="231"/>
    </row>
    <row r="24" spans="1:9" ht="12.75" customHeight="1">
      <c r="A24" s="412" t="s">
        <v>145</v>
      </c>
      <c r="B24" s="413"/>
      <c r="C24" s="382" t="s">
        <v>9</v>
      </c>
      <c r="D24" s="423" t="s">
        <v>154</v>
      </c>
      <c r="E24" s="424"/>
      <c r="F24" s="418" t="s">
        <v>146</v>
      </c>
      <c r="G24" s="413"/>
      <c r="H24" s="382" t="s">
        <v>9</v>
      </c>
      <c r="I24" s="293" t="s">
        <v>208</v>
      </c>
    </row>
    <row r="25" spans="1:9" ht="12.75">
      <c r="A25" s="414"/>
      <c r="B25" s="415"/>
      <c r="C25" s="383" t="s">
        <v>24</v>
      </c>
      <c r="D25" s="338"/>
      <c r="E25" s="339"/>
      <c r="F25" s="419"/>
      <c r="G25" s="415"/>
      <c r="H25" s="383" t="s">
        <v>24</v>
      </c>
      <c r="I25" s="384"/>
    </row>
    <row r="26" spans="1:9" ht="17.25" customHeight="1" thickBot="1">
      <c r="A26" s="416"/>
      <c r="B26" s="417"/>
      <c r="C26" s="385" t="s">
        <v>25</v>
      </c>
      <c r="D26" s="421" t="s">
        <v>246</v>
      </c>
      <c r="E26" s="422"/>
      <c r="F26" s="420"/>
      <c r="G26" s="417"/>
      <c r="H26" s="385" t="s">
        <v>25</v>
      </c>
      <c r="I26" s="386" t="s">
        <v>246</v>
      </c>
    </row>
    <row r="27" spans="1:9" ht="12.75">
      <c r="A27" s="1"/>
      <c r="B27" s="1"/>
      <c r="C27" s="1"/>
      <c r="D27" s="32"/>
      <c r="E27" s="32"/>
      <c r="F27" s="32"/>
      <c r="G27" s="32"/>
      <c r="H27" s="32"/>
      <c r="I27" s="32"/>
    </row>
    <row r="33" ht="15.75">
      <c r="H33" s="286"/>
    </row>
    <row r="34" ht="15.75">
      <c r="H34" s="286"/>
    </row>
    <row r="35" ht="12.75">
      <c r="H35" s="287"/>
    </row>
    <row r="36" ht="15.75">
      <c r="H36" s="288"/>
    </row>
    <row r="37" ht="15.75">
      <c r="H37" s="286"/>
    </row>
    <row r="38" ht="15.75">
      <c r="H38" s="286"/>
    </row>
    <row r="39" ht="15.75">
      <c r="H39" s="286"/>
    </row>
  </sheetData>
  <sheetProtection/>
  <mergeCells count="13">
    <mergeCell ref="B6:F6"/>
    <mergeCell ref="A18:B18"/>
    <mergeCell ref="I10:I11"/>
    <mergeCell ref="H6:I6"/>
    <mergeCell ref="A8:B10"/>
    <mergeCell ref="A19:B19"/>
    <mergeCell ref="A24:B26"/>
    <mergeCell ref="F24:G26"/>
    <mergeCell ref="D26:E26"/>
    <mergeCell ref="D24:E24"/>
    <mergeCell ref="C8:I8"/>
    <mergeCell ref="A20:B20"/>
    <mergeCell ref="C10:C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11.7109375" style="17" customWidth="1"/>
    <col min="2" max="2" width="39.57421875" style="0" customWidth="1"/>
    <col min="3" max="3" width="12.140625" style="0" customWidth="1"/>
    <col min="4" max="4" width="13.57421875" style="17" customWidth="1"/>
    <col min="5" max="5" width="13.28125" style="17" customWidth="1"/>
    <col min="6" max="6" width="15.00390625" style="17" customWidth="1"/>
    <col min="7" max="7" width="18.57421875" style="17" customWidth="1"/>
    <col min="8" max="8" width="19.28125" style="17" customWidth="1"/>
    <col min="9" max="9" width="13.140625" style="37" customWidth="1"/>
  </cols>
  <sheetData>
    <row r="1" spans="1:3" ht="21.75" customHeight="1">
      <c r="A1" s="252" t="s">
        <v>155</v>
      </c>
      <c r="B1" s="252"/>
      <c r="C1" s="252"/>
    </row>
    <row r="2" spans="1:9" s="16" customFormat="1" ht="15.75" customHeight="1">
      <c r="A2" s="252" t="s">
        <v>98</v>
      </c>
      <c r="B2" s="227"/>
      <c r="C2" s="227"/>
      <c r="D2" s="228"/>
      <c r="E2" s="228"/>
      <c r="F2" s="20"/>
      <c r="G2" s="20"/>
      <c r="H2" s="340" t="s">
        <v>214</v>
      </c>
      <c r="I2" s="34"/>
    </row>
    <row r="3" spans="1:9" s="16" customFormat="1" ht="15.75" customHeight="1">
      <c r="A3" s="229" t="s">
        <v>218</v>
      </c>
      <c r="B3" s="230"/>
      <c r="C3" s="227"/>
      <c r="D3" s="228"/>
      <c r="E3" s="228"/>
      <c r="F3" s="20"/>
      <c r="G3" s="20"/>
      <c r="H3" s="340"/>
      <c r="I3" s="34"/>
    </row>
    <row r="4" spans="1:10" ht="16.5" thickBot="1">
      <c r="A4" s="229"/>
      <c r="B4" s="94"/>
      <c r="C4" s="94"/>
      <c r="D4" s="18"/>
      <c r="E4" s="18"/>
      <c r="F4" s="12"/>
      <c r="G4" s="24"/>
      <c r="H4" s="22"/>
      <c r="I4" s="350" t="s">
        <v>59</v>
      </c>
      <c r="J4" s="1"/>
    </row>
    <row r="5" spans="1:10" s="30" customFormat="1" ht="12.75">
      <c r="A5" s="25"/>
      <c r="B5" s="9"/>
      <c r="C5" s="9"/>
      <c r="D5" s="26"/>
      <c r="E5" s="26"/>
      <c r="F5" s="27"/>
      <c r="G5" s="27"/>
      <c r="H5" s="28"/>
      <c r="I5" s="35"/>
      <c r="J5" s="29"/>
    </row>
    <row r="6" spans="1:10" ht="12.75">
      <c r="A6" s="19" t="s">
        <v>26</v>
      </c>
      <c r="B6" s="49" t="s">
        <v>147</v>
      </c>
      <c r="C6" s="94"/>
      <c r="D6" s="94"/>
      <c r="E6" s="94"/>
      <c r="F6" s="94"/>
      <c r="G6" s="95"/>
      <c r="H6" s="7" t="s">
        <v>27</v>
      </c>
      <c r="I6" s="44" t="s">
        <v>100</v>
      </c>
      <c r="J6" s="1"/>
    </row>
    <row r="7" spans="1:10" ht="12.75">
      <c r="A7" s="19" t="s">
        <v>1</v>
      </c>
      <c r="B7" s="103" t="s">
        <v>115</v>
      </c>
      <c r="C7" s="96"/>
      <c r="D7" s="96"/>
      <c r="E7" s="96"/>
      <c r="F7" s="96"/>
      <c r="G7" s="97"/>
      <c r="H7" s="7" t="s">
        <v>63</v>
      </c>
      <c r="I7" s="44" t="s">
        <v>76</v>
      </c>
      <c r="J7" s="1"/>
    </row>
    <row r="8" spans="1:10" s="40" customFormat="1" ht="13.5" thickBot="1">
      <c r="A8" s="441" t="s">
        <v>99</v>
      </c>
      <c r="B8" s="448" t="s">
        <v>60</v>
      </c>
      <c r="C8" s="237" t="s">
        <v>3</v>
      </c>
      <c r="D8" s="237" t="s">
        <v>4</v>
      </c>
      <c r="E8" s="237" t="s">
        <v>5</v>
      </c>
      <c r="F8" s="237" t="s">
        <v>6</v>
      </c>
      <c r="G8" s="237" t="s">
        <v>38</v>
      </c>
      <c r="H8" s="237" t="s">
        <v>90</v>
      </c>
      <c r="I8" s="238" t="s">
        <v>91</v>
      </c>
      <c r="J8" s="39"/>
    </row>
    <row r="9" spans="1:10" s="42" customFormat="1" ht="12.75">
      <c r="A9" s="443"/>
      <c r="B9" s="449"/>
      <c r="C9" s="363" t="s">
        <v>7</v>
      </c>
      <c r="D9" s="351" t="s">
        <v>29</v>
      </c>
      <c r="E9" s="351" t="s">
        <v>58</v>
      </c>
      <c r="F9" s="351" t="s">
        <v>58</v>
      </c>
      <c r="G9" s="351" t="s">
        <v>58</v>
      </c>
      <c r="H9" s="351" t="s">
        <v>7</v>
      </c>
      <c r="I9" s="453" t="s">
        <v>8</v>
      </c>
      <c r="J9" s="41"/>
    </row>
    <row r="10" spans="1:10" s="42" customFormat="1" ht="34.5" thickBot="1">
      <c r="A10" s="455"/>
      <c r="B10" s="450"/>
      <c r="C10" s="364" t="s">
        <v>219</v>
      </c>
      <c r="D10" s="365" t="s">
        <v>220</v>
      </c>
      <c r="E10" s="337" t="s">
        <v>216</v>
      </c>
      <c r="F10" s="337" t="s">
        <v>217</v>
      </c>
      <c r="G10" s="337" t="s">
        <v>89</v>
      </c>
      <c r="H10" s="337" t="s">
        <v>86</v>
      </c>
      <c r="I10" s="454"/>
      <c r="J10" s="41"/>
    </row>
    <row r="11" spans="1:10" ht="12.75">
      <c r="A11" s="352">
        <v>600</v>
      </c>
      <c r="B11" s="353" t="s">
        <v>10</v>
      </c>
      <c r="C11" s="354"/>
      <c r="D11" s="354">
        <v>14894</v>
      </c>
      <c r="E11" s="354">
        <v>0</v>
      </c>
      <c r="F11" s="354">
        <f>E11</f>
        <v>0</v>
      </c>
      <c r="G11" s="355">
        <v>0</v>
      </c>
      <c r="H11" s="354">
        <v>0</v>
      </c>
      <c r="I11" s="366">
        <f>H11-G11</f>
        <v>0</v>
      </c>
      <c r="J11" s="1"/>
    </row>
    <row r="12" spans="1:10" ht="12.75">
      <c r="A12" s="352">
        <v>601</v>
      </c>
      <c r="B12" s="353" t="s">
        <v>11</v>
      </c>
      <c r="C12" s="306"/>
      <c r="D12" s="306">
        <v>2231</v>
      </c>
      <c r="E12" s="306">
        <v>0</v>
      </c>
      <c r="F12" s="306">
        <f>E12</f>
        <v>0</v>
      </c>
      <c r="G12" s="356">
        <v>0</v>
      </c>
      <c r="H12" s="306">
        <v>0</v>
      </c>
      <c r="I12" s="367">
        <f aca="true" t="shared" si="0" ref="I12:I17">H12-G12</f>
        <v>0</v>
      </c>
      <c r="J12" s="1"/>
    </row>
    <row r="13" spans="1:10" ht="12.75">
      <c r="A13" s="352">
        <v>602</v>
      </c>
      <c r="B13" s="353" t="s">
        <v>12</v>
      </c>
      <c r="C13" s="306"/>
      <c r="D13" s="306">
        <v>50945</v>
      </c>
      <c r="E13" s="306">
        <v>0</v>
      </c>
      <c r="F13" s="306">
        <v>0</v>
      </c>
      <c r="G13" s="306">
        <v>0</v>
      </c>
      <c r="H13" s="306">
        <v>0</v>
      </c>
      <c r="I13" s="367">
        <f t="shared" si="0"/>
        <v>0</v>
      </c>
      <c r="J13" s="1"/>
    </row>
    <row r="14" spans="1:10" ht="12.75">
      <c r="A14" s="352">
        <v>603</v>
      </c>
      <c r="B14" s="353" t="s">
        <v>13</v>
      </c>
      <c r="C14" s="306"/>
      <c r="D14" s="306"/>
      <c r="E14" s="306"/>
      <c r="F14" s="306"/>
      <c r="G14" s="306"/>
      <c r="H14" s="357"/>
      <c r="I14" s="367">
        <f t="shared" si="0"/>
        <v>0</v>
      </c>
      <c r="J14" s="1"/>
    </row>
    <row r="15" spans="1:11" ht="12.75">
      <c r="A15" s="352">
        <v>604</v>
      </c>
      <c r="B15" s="353" t="s">
        <v>14</v>
      </c>
      <c r="C15" s="306"/>
      <c r="D15" s="306"/>
      <c r="E15" s="306">
        <v>0</v>
      </c>
      <c r="F15" s="306">
        <v>0</v>
      </c>
      <c r="G15" s="306">
        <v>0</v>
      </c>
      <c r="H15" s="306">
        <v>0</v>
      </c>
      <c r="I15" s="367">
        <f t="shared" si="0"/>
        <v>0</v>
      </c>
      <c r="J15" s="1"/>
      <c r="K15" s="197"/>
    </row>
    <row r="16" spans="1:10" ht="12.75">
      <c r="A16" s="352">
        <v>605</v>
      </c>
      <c r="B16" s="353" t="s">
        <v>15</v>
      </c>
      <c r="C16" s="306"/>
      <c r="D16" s="306"/>
      <c r="E16" s="306"/>
      <c r="F16" s="306"/>
      <c r="G16" s="306"/>
      <c r="H16" s="357"/>
      <c r="I16" s="367">
        <f t="shared" si="0"/>
        <v>0</v>
      </c>
      <c r="J16" s="1"/>
    </row>
    <row r="17" spans="1:10" ht="12.75">
      <c r="A17" s="352">
        <v>606</v>
      </c>
      <c r="B17" s="353" t="s">
        <v>16</v>
      </c>
      <c r="C17" s="306"/>
      <c r="D17" s="306"/>
      <c r="E17" s="306"/>
      <c r="F17" s="306">
        <f>210000/1000</f>
        <v>210</v>
      </c>
      <c r="G17" s="306">
        <f>210000/1000</f>
        <v>210</v>
      </c>
      <c r="H17" s="357">
        <f>210000/1000</f>
        <v>210</v>
      </c>
      <c r="I17" s="367">
        <f t="shared" si="0"/>
        <v>0</v>
      </c>
      <c r="J17" s="1"/>
    </row>
    <row r="18" spans="1:10" s="46" customFormat="1" ht="12.75">
      <c r="A18" s="33" t="s">
        <v>17</v>
      </c>
      <c r="B18" s="358" t="s">
        <v>18</v>
      </c>
      <c r="C18" s="101">
        <f>SUM(C11:C17)</f>
        <v>0</v>
      </c>
      <c r="D18" s="101">
        <f aca="true" t="shared" si="1" ref="D18:I18">SUM(D11:D17)</f>
        <v>68070</v>
      </c>
      <c r="E18" s="101">
        <f t="shared" si="1"/>
        <v>0</v>
      </c>
      <c r="F18" s="101">
        <f>SUM(F11:F17)</f>
        <v>210</v>
      </c>
      <c r="G18" s="101">
        <f t="shared" si="1"/>
        <v>210</v>
      </c>
      <c r="H18" s="101">
        <f t="shared" si="1"/>
        <v>210</v>
      </c>
      <c r="I18" s="359">
        <f t="shared" si="1"/>
        <v>0</v>
      </c>
      <c r="J18" s="45"/>
    </row>
    <row r="19" spans="1:10" ht="12.75">
      <c r="A19" s="352">
        <v>230</v>
      </c>
      <c r="B19" s="353" t="s">
        <v>19</v>
      </c>
      <c r="C19" s="306"/>
      <c r="D19" s="306"/>
      <c r="E19" s="306"/>
      <c r="F19" s="306"/>
      <c r="G19" s="306"/>
      <c r="H19" s="357"/>
      <c r="I19" s="367">
        <f>H19-G19</f>
        <v>0</v>
      </c>
      <c r="J19" s="1"/>
    </row>
    <row r="20" spans="1:10" ht="12.75">
      <c r="A20" s="352">
        <v>231</v>
      </c>
      <c r="B20" s="353" t="s">
        <v>20</v>
      </c>
      <c r="C20" s="306"/>
      <c r="D20" s="306">
        <v>12000</v>
      </c>
      <c r="E20" s="306"/>
      <c r="F20" s="306"/>
      <c r="G20" s="306"/>
      <c r="H20" s="357"/>
      <c r="I20" s="367">
        <f>H20-G20</f>
        <v>0</v>
      </c>
      <c r="J20" s="1"/>
    </row>
    <row r="21" spans="1:10" ht="12.75">
      <c r="A21" s="352">
        <v>232</v>
      </c>
      <c r="B21" s="353" t="s">
        <v>21</v>
      </c>
      <c r="C21" s="306"/>
      <c r="D21" s="306"/>
      <c r="E21" s="306"/>
      <c r="F21" s="306"/>
      <c r="G21" s="306"/>
      <c r="H21" s="357"/>
      <c r="I21" s="367">
        <f>H21-G21</f>
        <v>0</v>
      </c>
      <c r="J21" s="1"/>
    </row>
    <row r="22" spans="1:10" ht="12.75">
      <c r="A22" s="33" t="s">
        <v>22</v>
      </c>
      <c r="B22" s="38" t="s">
        <v>39</v>
      </c>
      <c r="C22" s="101">
        <f>SUM(C19:C21)</f>
        <v>0</v>
      </c>
      <c r="D22" s="101">
        <f aca="true" t="shared" si="2" ref="D22:I22">SUM(D19:D21)</f>
        <v>12000</v>
      </c>
      <c r="E22" s="101">
        <f t="shared" si="2"/>
        <v>0</v>
      </c>
      <c r="F22" s="101">
        <f t="shared" si="2"/>
        <v>0</v>
      </c>
      <c r="G22" s="101">
        <f t="shared" si="2"/>
        <v>0</v>
      </c>
      <c r="H22" s="101">
        <f t="shared" si="2"/>
        <v>0</v>
      </c>
      <c r="I22" s="359">
        <f t="shared" si="2"/>
        <v>0</v>
      </c>
      <c r="J22" s="1"/>
    </row>
    <row r="23" spans="1:10" ht="12.75">
      <c r="A23" s="352">
        <v>230</v>
      </c>
      <c r="B23" s="353" t="s">
        <v>19</v>
      </c>
      <c r="C23" s="102"/>
      <c r="D23" s="102"/>
      <c r="E23" s="102"/>
      <c r="F23" s="102"/>
      <c r="G23" s="102"/>
      <c r="H23" s="102"/>
      <c r="I23" s="367">
        <f>H23-G23</f>
        <v>0</v>
      </c>
      <c r="J23" s="1"/>
    </row>
    <row r="24" spans="1:10" ht="12.75">
      <c r="A24" s="352">
        <v>231</v>
      </c>
      <c r="B24" s="353" t="s">
        <v>20</v>
      </c>
      <c r="C24" s="102"/>
      <c r="D24" s="102"/>
      <c r="E24" s="102"/>
      <c r="F24" s="102"/>
      <c r="G24" s="102"/>
      <c r="H24" s="102"/>
      <c r="I24" s="367">
        <f>H24-G24</f>
        <v>0</v>
      </c>
      <c r="J24" s="1"/>
    </row>
    <row r="25" spans="1:10" ht="12.75">
      <c r="A25" s="352">
        <v>232</v>
      </c>
      <c r="B25" s="353" t="s">
        <v>21</v>
      </c>
      <c r="C25" s="102"/>
      <c r="D25" s="102"/>
      <c r="E25" s="102"/>
      <c r="F25" s="102"/>
      <c r="G25" s="102"/>
      <c r="H25" s="102"/>
      <c r="I25" s="367">
        <f>H25-G25</f>
        <v>0</v>
      </c>
      <c r="J25" s="1"/>
    </row>
    <row r="26" spans="1:10" ht="12.75">
      <c r="A26" s="33" t="s">
        <v>22</v>
      </c>
      <c r="B26" s="38" t="s">
        <v>40</v>
      </c>
      <c r="C26" s="101">
        <f>SUM(C23:C25)</f>
        <v>0</v>
      </c>
      <c r="D26" s="101">
        <f aca="true" t="shared" si="3" ref="D26:I26">SUM(D23:D25)</f>
        <v>0</v>
      </c>
      <c r="E26" s="101">
        <f t="shared" si="3"/>
        <v>0</v>
      </c>
      <c r="F26" s="101">
        <f t="shared" si="3"/>
        <v>0</v>
      </c>
      <c r="G26" s="101">
        <f t="shared" si="3"/>
        <v>0</v>
      </c>
      <c r="H26" s="101">
        <f t="shared" si="3"/>
        <v>0</v>
      </c>
      <c r="I26" s="359">
        <f t="shared" si="3"/>
        <v>0</v>
      </c>
      <c r="J26" s="1"/>
    </row>
    <row r="27" spans="1:10" s="46" customFormat="1" ht="13.5" thickBot="1">
      <c r="A27" s="33" t="s">
        <v>23</v>
      </c>
      <c r="B27" s="360" t="s">
        <v>64</v>
      </c>
      <c r="C27" s="361">
        <f aca="true" t="shared" si="4" ref="C27:I27">C22+C26</f>
        <v>0</v>
      </c>
      <c r="D27" s="361">
        <f t="shared" si="4"/>
        <v>12000</v>
      </c>
      <c r="E27" s="361">
        <f t="shared" si="4"/>
        <v>0</v>
      </c>
      <c r="F27" s="361">
        <f t="shared" si="4"/>
        <v>0</v>
      </c>
      <c r="G27" s="361">
        <f t="shared" si="4"/>
        <v>0</v>
      </c>
      <c r="H27" s="361">
        <f t="shared" si="4"/>
        <v>0</v>
      </c>
      <c r="I27" s="362">
        <f t="shared" si="4"/>
        <v>0</v>
      </c>
      <c r="J27" s="45"/>
    </row>
    <row r="28" spans="1:9" ht="13.5" thickBot="1">
      <c r="A28" s="456" t="s">
        <v>43</v>
      </c>
      <c r="B28" s="457"/>
      <c r="C28" s="389">
        <f>46108820/1000</f>
        <v>46108.82</v>
      </c>
      <c r="D28" s="389">
        <f>102875265/1000</f>
        <v>102875.265</v>
      </c>
      <c r="E28" s="389">
        <f>102875265/1000</f>
        <v>102875.265</v>
      </c>
      <c r="F28" s="390">
        <f>183966038/1000</f>
        <v>183966.038</v>
      </c>
      <c r="G28" s="390">
        <f>183966038/1000</f>
        <v>183966.038</v>
      </c>
      <c r="H28" s="391">
        <f>(57389159-210000)/1000</f>
        <v>57179.159</v>
      </c>
      <c r="I28" s="392">
        <f>SUM(+H28-G28)</f>
        <v>-126786.879</v>
      </c>
    </row>
    <row r="29" spans="1:9" s="46" customFormat="1" ht="18.75" customHeight="1" thickBot="1">
      <c r="A29" s="451" t="s">
        <v>44</v>
      </c>
      <c r="B29" s="452"/>
      <c r="C29" s="393">
        <f aca="true" t="shared" si="5" ref="C29:I29">C18+C27+C28</f>
        <v>46108.82</v>
      </c>
      <c r="D29" s="393">
        <f t="shared" si="5"/>
        <v>182945.265</v>
      </c>
      <c r="E29" s="393">
        <f t="shared" si="5"/>
        <v>102875.265</v>
      </c>
      <c r="F29" s="393">
        <f>F27+F28+F18</f>
        <v>184176.038</v>
      </c>
      <c r="G29" s="393">
        <f t="shared" si="5"/>
        <v>184176.038</v>
      </c>
      <c r="H29" s="393">
        <f t="shared" si="5"/>
        <v>57389.159</v>
      </c>
      <c r="I29" s="394">
        <f t="shared" si="5"/>
        <v>-126786.879</v>
      </c>
    </row>
    <row r="30" spans="1:9" ht="23.25" customHeight="1">
      <c r="A30" s="5"/>
      <c r="B30" s="249"/>
      <c r="C30" s="2"/>
      <c r="D30" s="21"/>
      <c r="E30" s="21"/>
      <c r="F30" s="21"/>
      <c r="H30" s="21"/>
      <c r="I30" s="36"/>
    </row>
    <row r="31" ht="13.5" thickBot="1">
      <c r="G31" s="21"/>
    </row>
    <row r="32" spans="1:9" ht="17.25" customHeight="1">
      <c r="A32" s="412" t="s">
        <v>145</v>
      </c>
      <c r="B32" s="413"/>
      <c r="C32" s="382" t="s">
        <v>9</v>
      </c>
      <c r="D32" s="423" t="s">
        <v>154</v>
      </c>
      <c r="E32" s="424"/>
      <c r="F32" s="418" t="s">
        <v>146</v>
      </c>
      <c r="G32" s="413"/>
      <c r="H32" s="382" t="s">
        <v>9</v>
      </c>
      <c r="I32" s="293" t="s">
        <v>208</v>
      </c>
    </row>
    <row r="33" spans="1:9" ht="19.5" customHeight="1">
      <c r="A33" s="414"/>
      <c r="B33" s="415"/>
      <c r="C33" s="383" t="s">
        <v>24</v>
      </c>
      <c r="D33" s="338"/>
      <c r="E33" s="339"/>
      <c r="F33" s="419"/>
      <c r="G33" s="415"/>
      <c r="H33" s="383" t="s">
        <v>24</v>
      </c>
      <c r="I33" s="384"/>
    </row>
    <row r="34" spans="1:9" ht="21.75" customHeight="1" thickBot="1">
      <c r="A34" s="416"/>
      <c r="B34" s="417"/>
      <c r="C34" s="385" t="s">
        <v>25</v>
      </c>
      <c r="D34" s="421" t="s">
        <v>246</v>
      </c>
      <c r="E34" s="422"/>
      <c r="F34" s="420"/>
      <c r="G34" s="417"/>
      <c r="H34" s="385" t="s">
        <v>25</v>
      </c>
      <c r="I34" s="386" t="s">
        <v>246</v>
      </c>
    </row>
  </sheetData>
  <sheetProtection/>
  <mergeCells count="9">
    <mergeCell ref="B8:B10"/>
    <mergeCell ref="A29:B29"/>
    <mergeCell ref="I9:I10"/>
    <mergeCell ref="A8:A10"/>
    <mergeCell ref="D32:E32"/>
    <mergeCell ref="F32:G34"/>
    <mergeCell ref="A32:B34"/>
    <mergeCell ref="D34:E34"/>
    <mergeCell ref="A28:B2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0"/>
  <sheetViews>
    <sheetView zoomScale="90" zoomScaleNormal="90" zoomScalePageLayoutView="0" workbookViewId="0" topLeftCell="A1">
      <selection activeCell="L20" sqref="L20"/>
    </sheetView>
  </sheetViews>
  <sheetFormatPr defaultColWidth="9.140625" defaultRowHeight="12.75"/>
  <cols>
    <col min="1" max="1" width="11.28125" style="0" customWidth="1"/>
    <col min="2" max="2" width="38.28125" style="0" customWidth="1"/>
    <col min="3" max="3" width="15.00390625" style="0" customWidth="1"/>
    <col min="4" max="4" width="12.140625" style="0" customWidth="1"/>
    <col min="5" max="5" width="13.00390625" style="0" customWidth="1"/>
    <col min="6" max="6" width="22.7109375" style="0" customWidth="1"/>
    <col min="7" max="7" width="14.140625" style="0" customWidth="1"/>
    <col min="8" max="8" width="12.7109375" style="0" customWidth="1"/>
    <col min="9" max="9" width="18.421875" style="0" customWidth="1"/>
    <col min="10" max="10" width="11.57421875" style="0" customWidth="1"/>
    <col min="11" max="11" width="13.28125" style="0" customWidth="1"/>
    <col min="12" max="12" width="12.7109375" style="0" customWidth="1"/>
    <col min="13" max="13" width="13.8515625" style="0" customWidth="1"/>
    <col min="14" max="14" width="13.57421875" style="0" customWidth="1"/>
    <col min="15" max="15" width="26.7109375" style="0" customWidth="1"/>
    <col min="16" max="16" width="12.57421875" style="0" customWidth="1"/>
    <col min="17" max="18" width="15.140625" style="0" customWidth="1"/>
    <col min="19" max="19" width="16.28125" style="0" customWidth="1"/>
  </cols>
  <sheetData>
    <row r="1" spans="1:9" ht="25.5" customHeight="1">
      <c r="A1" s="252" t="s">
        <v>155</v>
      </c>
      <c r="B1" s="252"/>
      <c r="C1" s="252"/>
      <c r="D1" s="252"/>
      <c r="E1" s="252"/>
      <c r="F1" s="252"/>
      <c r="G1" s="368"/>
      <c r="H1" s="368"/>
      <c r="I1" s="368"/>
    </row>
    <row r="2" spans="1:14" s="56" customFormat="1" ht="19.5" customHeight="1">
      <c r="A2" s="252" t="s">
        <v>94</v>
      </c>
      <c r="B2" s="252"/>
      <c r="C2" s="252"/>
      <c r="D2" s="252"/>
      <c r="E2" s="252"/>
      <c r="F2" s="252"/>
      <c r="G2" s="243"/>
      <c r="H2" s="60"/>
      <c r="I2" s="250" t="s">
        <v>214</v>
      </c>
      <c r="J2" s="60"/>
      <c r="K2" s="60"/>
      <c r="L2" s="60"/>
      <c r="M2" s="60"/>
      <c r="N2" s="60"/>
    </row>
    <row r="3" spans="1:14" s="56" customFormat="1" ht="19.5" customHeight="1">
      <c r="A3" s="252" t="s">
        <v>247</v>
      </c>
      <c r="B3" s="252"/>
      <c r="C3" s="252"/>
      <c r="D3" s="252"/>
      <c r="E3" s="252"/>
      <c r="F3" s="252"/>
      <c r="G3" s="55"/>
      <c r="H3" s="55"/>
      <c r="I3" s="55"/>
      <c r="J3" s="55"/>
      <c r="K3" s="55"/>
      <c r="L3" s="55"/>
      <c r="M3" s="55"/>
      <c r="N3" s="55"/>
    </row>
    <row r="4" spans="1:14" ht="19.5" customHeight="1">
      <c r="A4" s="63" t="s">
        <v>26</v>
      </c>
      <c r="B4" s="93" t="s">
        <v>116</v>
      </c>
      <c r="C4" s="62" t="s">
        <v>27</v>
      </c>
      <c r="D4" s="50">
        <v>11</v>
      </c>
      <c r="E4" s="4"/>
      <c r="F4" s="4"/>
      <c r="G4" s="4"/>
      <c r="H4" s="4"/>
      <c r="I4" s="4"/>
      <c r="J4" s="4"/>
      <c r="K4" s="6"/>
      <c r="L4" s="6"/>
      <c r="M4" s="6"/>
      <c r="N4" s="6"/>
    </row>
    <row r="5" spans="1:14" ht="19.5" customHeight="1">
      <c r="A5" s="51"/>
      <c r="B5" s="52"/>
      <c r="C5" s="52"/>
      <c r="D5" s="52"/>
      <c r="E5" s="4"/>
      <c r="F5" s="4"/>
      <c r="G5" s="4"/>
      <c r="H5" s="4"/>
      <c r="I5" s="4"/>
      <c r="J5" s="4"/>
      <c r="K5" s="6"/>
      <c r="L5" s="6"/>
      <c r="M5" s="6"/>
      <c r="N5" s="6"/>
    </row>
    <row r="6" spans="1:14" ht="19.5" customHeight="1">
      <c r="A6" s="63" t="s">
        <v>1</v>
      </c>
      <c r="B6" s="93" t="s">
        <v>117</v>
      </c>
      <c r="C6" s="62" t="s">
        <v>63</v>
      </c>
      <c r="D6" s="104" t="s">
        <v>115</v>
      </c>
      <c r="E6" s="58"/>
      <c r="F6" s="57"/>
      <c r="G6" s="57"/>
      <c r="H6" s="57"/>
      <c r="I6" s="350" t="s">
        <v>59</v>
      </c>
      <c r="J6" s="57"/>
      <c r="K6" s="6"/>
      <c r="L6" s="6"/>
      <c r="M6" s="6"/>
      <c r="N6" s="6"/>
    </row>
    <row r="7" spans="1:2" ht="19.5" customHeight="1" thickBot="1">
      <c r="A7" s="480"/>
      <c r="B7" s="481"/>
    </row>
    <row r="8" spans="1:19" s="100" customFormat="1" ht="19.5" customHeight="1" thickBot="1">
      <c r="A8" s="98"/>
      <c r="B8" s="244" t="s">
        <v>59</v>
      </c>
      <c r="C8" s="99"/>
      <c r="D8" s="99"/>
      <c r="E8" s="99"/>
      <c r="F8" s="244" t="s">
        <v>101</v>
      </c>
      <c r="G8" s="244"/>
      <c r="H8" s="244"/>
      <c r="I8" s="244" t="s">
        <v>102</v>
      </c>
      <c r="J8" s="244"/>
      <c r="K8" s="244"/>
      <c r="L8" s="244" t="s">
        <v>103</v>
      </c>
      <c r="M8" s="244"/>
      <c r="N8" s="244"/>
      <c r="O8" s="244" t="s">
        <v>104</v>
      </c>
      <c r="P8" s="462" t="s">
        <v>108</v>
      </c>
      <c r="Q8" s="463"/>
      <c r="R8" s="464"/>
      <c r="S8" s="458" t="s">
        <v>30</v>
      </c>
    </row>
    <row r="9" spans="1:19" s="64" customFormat="1" ht="19.5" customHeight="1">
      <c r="A9" s="474" t="s">
        <v>0</v>
      </c>
      <c r="B9" s="497" t="s">
        <v>81</v>
      </c>
      <c r="C9" s="467" t="s">
        <v>82</v>
      </c>
      <c r="D9" s="469" t="s">
        <v>206</v>
      </c>
      <c r="E9" s="467" t="s">
        <v>207</v>
      </c>
      <c r="F9" s="476" t="s">
        <v>195</v>
      </c>
      <c r="G9" s="467" t="s">
        <v>150</v>
      </c>
      <c r="H9" s="467" t="s">
        <v>151</v>
      </c>
      <c r="I9" s="471" t="s">
        <v>152</v>
      </c>
      <c r="J9" s="467" t="s">
        <v>190</v>
      </c>
      <c r="K9" s="467" t="s">
        <v>191</v>
      </c>
      <c r="L9" s="476" t="s">
        <v>109</v>
      </c>
      <c r="M9" s="467" t="s">
        <v>110</v>
      </c>
      <c r="N9" s="467" t="s">
        <v>111</v>
      </c>
      <c r="O9" s="476" t="s">
        <v>112</v>
      </c>
      <c r="P9" s="465" t="s">
        <v>105</v>
      </c>
      <c r="Q9" s="465" t="s">
        <v>106</v>
      </c>
      <c r="R9" s="460" t="s">
        <v>107</v>
      </c>
      <c r="S9" s="459"/>
    </row>
    <row r="10" spans="1:19" s="64" customFormat="1" ht="66" customHeight="1" thickBot="1">
      <c r="A10" s="475"/>
      <c r="B10" s="498"/>
      <c r="C10" s="468"/>
      <c r="D10" s="470"/>
      <c r="E10" s="468"/>
      <c r="F10" s="477"/>
      <c r="G10" s="468"/>
      <c r="H10" s="468"/>
      <c r="I10" s="472"/>
      <c r="J10" s="468"/>
      <c r="K10" s="468"/>
      <c r="L10" s="477"/>
      <c r="M10" s="468"/>
      <c r="N10" s="468"/>
      <c r="O10" s="477"/>
      <c r="P10" s="466"/>
      <c r="Q10" s="466"/>
      <c r="R10" s="461"/>
      <c r="S10" s="459"/>
    </row>
    <row r="11" spans="1:19" s="40" customFormat="1" ht="24" customHeight="1">
      <c r="A11" s="134" t="s">
        <v>83</v>
      </c>
      <c r="B11" s="107" t="s">
        <v>149</v>
      </c>
      <c r="C11" s="135"/>
      <c r="D11" s="136"/>
      <c r="E11" s="136"/>
      <c r="F11" s="137" t="e">
        <f>E11/D11</f>
        <v>#DIV/0!</v>
      </c>
      <c r="G11" s="136"/>
      <c r="H11" s="152"/>
      <c r="I11" s="153" t="e">
        <f>H11/G11</f>
        <v>#DIV/0!</v>
      </c>
      <c r="J11" s="138">
        <v>0</v>
      </c>
      <c r="K11" s="138">
        <v>0</v>
      </c>
      <c r="L11" s="137" t="e">
        <f>K11/J11</f>
        <v>#DIV/0!</v>
      </c>
      <c r="M11" s="138"/>
      <c r="N11" s="138"/>
      <c r="O11" s="137" t="e">
        <f>N11/M11</f>
        <v>#DIV/0!</v>
      </c>
      <c r="P11" s="137" t="e">
        <f>O11-F11</f>
        <v>#DIV/0!</v>
      </c>
      <c r="Q11" s="137" t="e">
        <f>O11-I11</f>
        <v>#DIV/0!</v>
      </c>
      <c r="R11" s="137" t="e">
        <f>O11-L11</f>
        <v>#DIV/0!</v>
      </c>
      <c r="S11" s="139" t="s">
        <v>75</v>
      </c>
    </row>
    <row r="12" spans="1:19" s="40" customFormat="1" ht="19.5" customHeight="1">
      <c r="A12" s="59" t="s">
        <v>84</v>
      </c>
      <c r="B12" s="109" t="s">
        <v>85</v>
      </c>
      <c r="C12" s="132" t="s">
        <v>46</v>
      </c>
      <c r="D12" s="61"/>
      <c r="E12" s="61"/>
      <c r="F12" s="133"/>
      <c r="G12" s="61"/>
      <c r="H12" s="154"/>
      <c r="I12" s="155"/>
      <c r="J12" s="61"/>
      <c r="K12" s="61"/>
      <c r="L12" s="211"/>
      <c r="M12" s="61"/>
      <c r="N12" s="61"/>
      <c r="O12" s="133" t="e">
        <f>N12/M12</f>
        <v>#DIV/0!</v>
      </c>
      <c r="P12" s="133" t="e">
        <f>O12-F12</f>
        <v>#DIV/0!</v>
      </c>
      <c r="Q12" s="133" t="e">
        <f>O12-I12</f>
        <v>#DIV/0!</v>
      </c>
      <c r="R12" s="133" t="e">
        <f>O12-L12</f>
        <v>#DIV/0!</v>
      </c>
      <c r="S12" s="140" t="s">
        <v>75</v>
      </c>
    </row>
    <row r="13" spans="1:19" s="40" customFormat="1" ht="38.25" customHeight="1">
      <c r="A13" s="59" t="s">
        <v>45</v>
      </c>
      <c r="B13" s="107" t="s">
        <v>119</v>
      </c>
      <c r="C13" s="132" t="s">
        <v>153</v>
      </c>
      <c r="D13" s="61"/>
      <c r="E13" s="61"/>
      <c r="F13" s="133" t="e">
        <f>E13/D13</f>
        <v>#DIV/0!</v>
      </c>
      <c r="G13" s="61"/>
      <c r="H13" s="154"/>
      <c r="I13" s="155" t="e">
        <f>H13/G13</f>
        <v>#DIV/0!</v>
      </c>
      <c r="J13" s="61"/>
      <c r="K13" s="61"/>
      <c r="L13" s="133" t="e">
        <f>K13/J13</f>
        <v>#DIV/0!</v>
      </c>
      <c r="M13" s="61"/>
      <c r="N13" s="61">
        <v>0</v>
      </c>
      <c r="O13" s="133" t="e">
        <f>N13/M13</f>
        <v>#DIV/0!</v>
      </c>
      <c r="P13" s="133" t="e">
        <f>O13-F13</f>
        <v>#DIV/0!</v>
      </c>
      <c r="Q13" s="133" t="e">
        <f>O13-I13</f>
        <v>#DIV/0!</v>
      </c>
      <c r="R13" s="133" t="e">
        <f>O13-L13</f>
        <v>#DIV/0!</v>
      </c>
      <c r="S13" s="140"/>
    </row>
    <row r="14" spans="1:19" s="40" customFormat="1" ht="19.5" customHeight="1">
      <c r="A14" s="59" t="s">
        <v>47</v>
      </c>
      <c r="B14" s="109" t="s">
        <v>85</v>
      </c>
      <c r="C14" s="132" t="s">
        <v>46</v>
      </c>
      <c r="D14" s="61"/>
      <c r="E14" s="61"/>
      <c r="F14" s="133"/>
      <c r="G14" s="61"/>
      <c r="H14" s="61"/>
      <c r="I14" s="133"/>
      <c r="J14" s="61"/>
      <c r="K14" s="61"/>
      <c r="L14" s="133"/>
      <c r="M14" s="61"/>
      <c r="N14" s="61"/>
      <c r="O14" s="133" t="e">
        <f>N14/M14</f>
        <v>#DIV/0!</v>
      </c>
      <c r="P14" s="133" t="e">
        <f>O14-F14</f>
        <v>#DIV/0!</v>
      </c>
      <c r="Q14" s="133" t="e">
        <f>O14-I14</f>
        <v>#DIV/0!</v>
      </c>
      <c r="R14" s="133" t="e">
        <f>O14-L14</f>
        <v>#DIV/0!</v>
      </c>
      <c r="S14" s="140" t="s">
        <v>75</v>
      </c>
    </row>
    <row r="15" spans="1:19" s="40" customFormat="1" ht="19.5" customHeight="1" thickBot="1">
      <c r="A15" s="141"/>
      <c r="B15" s="142"/>
      <c r="C15" s="143"/>
      <c r="D15" s="144"/>
      <c r="E15" s="144"/>
      <c r="F15" s="145"/>
      <c r="G15" s="144"/>
      <c r="H15" s="144"/>
      <c r="I15" s="145"/>
      <c r="J15" s="144"/>
      <c r="K15" s="144"/>
      <c r="L15" s="145"/>
      <c r="M15" s="144"/>
      <c r="N15" s="144"/>
      <c r="O15" s="145"/>
      <c r="P15" s="145"/>
      <c r="Q15" s="145"/>
      <c r="R15" s="145"/>
      <c r="S15" s="146"/>
    </row>
    <row r="16" s="30" customFormat="1" ht="19.5" customHeight="1" thickBot="1">
      <c r="B16" s="156"/>
    </row>
    <row r="17" spans="1:7" ht="19.5" customHeight="1" thickBot="1">
      <c r="A17" s="442" t="s">
        <v>93</v>
      </c>
      <c r="B17" s="473"/>
      <c r="C17" s="473"/>
      <c r="D17" s="473"/>
      <c r="E17" s="473"/>
      <c r="F17" s="473"/>
      <c r="G17" s="251" t="s">
        <v>59</v>
      </c>
    </row>
    <row r="18" spans="1:6" ht="60.75" customHeight="1">
      <c r="A18" s="123" t="s">
        <v>0</v>
      </c>
      <c r="B18" s="124" t="s">
        <v>81</v>
      </c>
      <c r="C18" s="125" t="s">
        <v>92</v>
      </c>
      <c r="D18" s="125" t="s">
        <v>202</v>
      </c>
      <c r="E18" s="125" t="s">
        <v>224</v>
      </c>
      <c r="F18" s="126" t="s">
        <v>30</v>
      </c>
    </row>
    <row r="19" spans="1:12" ht="19.5" customHeight="1">
      <c r="A19" s="148" t="s">
        <v>83</v>
      </c>
      <c r="B19" s="115" t="s">
        <v>85</v>
      </c>
      <c r="C19" s="113" t="s">
        <v>128</v>
      </c>
      <c r="D19" s="43"/>
      <c r="E19" s="54"/>
      <c r="F19" s="127"/>
      <c r="G19" s="120"/>
      <c r="H19" s="121"/>
      <c r="I19" s="122"/>
      <c r="J19" s="122"/>
      <c r="K19" s="122"/>
      <c r="L19" s="122"/>
    </row>
    <row r="20" spans="1:12" ht="22.5" customHeight="1">
      <c r="A20" s="149" t="s">
        <v>84</v>
      </c>
      <c r="B20" s="110" t="s">
        <v>200</v>
      </c>
      <c r="C20" s="199" t="s">
        <v>175</v>
      </c>
      <c r="D20" s="400">
        <v>10</v>
      </c>
      <c r="E20" s="401">
        <v>10</v>
      </c>
      <c r="F20" s="200"/>
      <c r="G20" s="120"/>
      <c r="H20" s="121"/>
      <c r="I20" s="201"/>
      <c r="J20" s="122"/>
      <c r="K20" s="122"/>
      <c r="L20" s="122"/>
    </row>
    <row r="21" spans="1:12" ht="28.5" customHeight="1">
      <c r="A21" s="148" t="s">
        <v>45</v>
      </c>
      <c r="B21" s="115" t="s">
        <v>85</v>
      </c>
      <c r="C21" s="113" t="s">
        <v>128</v>
      </c>
      <c r="D21" s="43"/>
      <c r="E21" s="147"/>
      <c r="F21" s="127"/>
      <c r="G21" s="120"/>
      <c r="H21" s="121"/>
      <c r="I21" s="201"/>
      <c r="J21" s="122"/>
      <c r="K21" s="122"/>
      <c r="L21" s="122"/>
    </row>
    <row r="22" spans="1:12" s="30" customFormat="1" ht="38.25" customHeight="1">
      <c r="A22" s="148" t="s">
        <v>187</v>
      </c>
      <c r="B22" s="107" t="s">
        <v>209</v>
      </c>
      <c r="C22" s="113" t="s">
        <v>178</v>
      </c>
      <c r="D22" s="401">
        <v>400</v>
      </c>
      <c r="E22" s="401">
        <f>362790/1000</f>
        <v>362.79</v>
      </c>
      <c r="F22" s="128"/>
      <c r="G22" s="120"/>
      <c r="H22" s="118"/>
      <c r="I22" s="202"/>
      <c r="J22" s="118"/>
      <c r="K22" s="118"/>
      <c r="L22" s="118"/>
    </row>
    <row r="23" spans="1:12" s="30" customFormat="1" ht="36.75" customHeight="1">
      <c r="A23" s="148" t="s">
        <v>47</v>
      </c>
      <c r="B23" s="115" t="s">
        <v>85</v>
      </c>
      <c r="C23" s="113" t="s">
        <v>46</v>
      </c>
      <c r="D23" s="43"/>
      <c r="E23" s="147"/>
      <c r="F23" s="128"/>
      <c r="G23" s="120"/>
      <c r="H23" s="118"/>
      <c r="I23" s="201"/>
      <c r="J23" s="118"/>
      <c r="K23" s="118"/>
      <c r="L23" s="118"/>
    </row>
    <row r="24" spans="1:17" s="30" customFormat="1" ht="36.75" customHeight="1">
      <c r="A24" s="148" t="s">
        <v>49</v>
      </c>
      <c r="B24" s="110" t="s">
        <v>192</v>
      </c>
      <c r="C24" s="113" t="s">
        <v>178</v>
      </c>
      <c r="D24" s="401">
        <v>3000</v>
      </c>
      <c r="E24" s="401">
        <f>2850038/1000</f>
        <v>2850.038</v>
      </c>
      <c r="F24" s="303" t="s">
        <v>194</v>
      </c>
      <c r="G24" s="120"/>
      <c r="H24" s="118"/>
      <c r="I24" s="248"/>
      <c r="J24" s="118"/>
      <c r="K24" s="118"/>
      <c r="L24" s="118"/>
      <c r="M24" s="122"/>
      <c r="N24" s="122"/>
      <c r="O24" s="122"/>
      <c r="P24" s="122"/>
      <c r="Q24" s="122"/>
    </row>
    <row r="25" spans="1:17" s="30" customFormat="1" ht="36.75" customHeight="1">
      <c r="A25" s="148" t="s">
        <v>188</v>
      </c>
      <c r="B25" s="115" t="s">
        <v>85</v>
      </c>
      <c r="C25" s="113"/>
      <c r="D25" s="43"/>
      <c r="E25" s="43"/>
      <c r="F25" s="245"/>
      <c r="G25" s="120"/>
      <c r="H25" s="118"/>
      <c r="I25" s="201"/>
      <c r="J25" s="118"/>
      <c r="K25" s="118"/>
      <c r="L25" s="118"/>
      <c r="M25" s="122"/>
      <c r="N25" s="122"/>
      <c r="O25" s="122"/>
      <c r="P25" s="122"/>
      <c r="Q25" s="122"/>
    </row>
    <row r="26" spans="1:17" s="30" customFormat="1" ht="37.5" customHeight="1">
      <c r="A26" s="148" t="s">
        <v>78</v>
      </c>
      <c r="B26" s="110" t="s">
        <v>193</v>
      </c>
      <c r="C26" s="113" t="s">
        <v>178</v>
      </c>
      <c r="D26" s="401">
        <v>1000</v>
      </c>
      <c r="E26" s="401">
        <f>(550000+475000)/1000-48750/1000</f>
        <v>976.25</v>
      </c>
      <c r="F26" s="303" t="s">
        <v>194</v>
      </c>
      <c r="G26" s="120"/>
      <c r="H26" s="118"/>
      <c r="I26" s="201"/>
      <c r="J26" s="118"/>
      <c r="K26" s="118"/>
      <c r="L26" s="118"/>
      <c r="M26" s="122"/>
      <c r="N26" s="122"/>
      <c r="O26" s="122"/>
      <c r="P26" s="295"/>
      <c r="Q26" s="122"/>
    </row>
    <row r="27" spans="1:17" s="30" customFormat="1" ht="36" customHeight="1">
      <c r="A27" s="148" t="s">
        <v>121</v>
      </c>
      <c r="B27" s="115" t="s">
        <v>85</v>
      </c>
      <c r="C27" s="113" t="s">
        <v>46</v>
      </c>
      <c r="D27" s="43"/>
      <c r="E27" s="43">
        <v>0</v>
      </c>
      <c r="F27" s="245"/>
      <c r="G27" s="120"/>
      <c r="H27" s="118"/>
      <c r="I27" s="201"/>
      <c r="J27" s="118"/>
      <c r="K27" s="118"/>
      <c r="L27" s="118"/>
      <c r="M27" s="122"/>
      <c r="N27" s="284"/>
      <c r="O27" s="122"/>
      <c r="P27" s="295"/>
      <c r="Q27" s="122"/>
    </row>
    <row r="28" spans="1:17" s="30" customFormat="1" ht="71.25" customHeight="1">
      <c r="A28" s="148" t="s">
        <v>122</v>
      </c>
      <c r="B28" s="107" t="s">
        <v>210</v>
      </c>
      <c r="C28" s="113" t="s">
        <v>153</v>
      </c>
      <c r="D28" s="401">
        <f>500000/1000</f>
        <v>500</v>
      </c>
      <c r="E28" s="401">
        <f>490696/1000</f>
        <v>490.696</v>
      </c>
      <c r="F28" s="245"/>
      <c r="G28" s="120"/>
      <c r="H28" s="118"/>
      <c r="I28" s="201"/>
      <c r="J28" s="118"/>
      <c r="K28" s="118"/>
      <c r="L28" s="118"/>
      <c r="M28" s="296"/>
      <c r="N28" s="295"/>
      <c r="O28" s="122"/>
      <c r="P28" s="295"/>
      <c r="Q28" s="122"/>
    </row>
    <row r="29" spans="1:17" s="30" customFormat="1" ht="39" customHeight="1">
      <c r="A29" s="148" t="s">
        <v>123</v>
      </c>
      <c r="B29" s="115" t="s">
        <v>85</v>
      </c>
      <c r="C29" s="113" t="s">
        <v>46</v>
      </c>
      <c r="D29" s="43"/>
      <c r="E29" s="43"/>
      <c r="F29" s="245"/>
      <c r="G29" s="120"/>
      <c r="H29" s="118"/>
      <c r="I29" s="201"/>
      <c r="J29" s="118"/>
      <c r="K29" s="118"/>
      <c r="L29" s="118"/>
      <c r="M29" s="296"/>
      <c r="N29" s="284"/>
      <c r="O29" s="122"/>
      <c r="P29" s="295"/>
      <c r="Q29" s="122"/>
    </row>
    <row r="30" spans="1:17" s="30" customFormat="1" ht="52.5" customHeight="1">
      <c r="A30" s="148" t="s">
        <v>101</v>
      </c>
      <c r="B30" s="107" t="s">
        <v>176</v>
      </c>
      <c r="C30" s="113" t="s">
        <v>178</v>
      </c>
      <c r="D30" s="401">
        <v>2000</v>
      </c>
      <c r="E30" s="401">
        <f>1729165/1000</f>
        <v>1729.165</v>
      </c>
      <c r="F30" s="303" t="s">
        <v>194</v>
      </c>
      <c r="G30" s="120"/>
      <c r="H30" s="118"/>
      <c r="I30" s="201"/>
      <c r="J30" s="118"/>
      <c r="K30" s="118"/>
      <c r="L30" s="118"/>
      <c r="M30" s="122"/>
      <c r="N30" s="295"/>
      <c r="O30" s="122"/>
      <c r="P30" s="295"/>
      <c r="Q30" s="122"/>
    </row>
    <row r="31" spans="1:17" s="30" customFormat="1" ht="52.5" customHeight="1">
      <c r="A31" s="148" t="s">
        <v>225</v>
      </c>
      <c r="B31" s="115" t="s">
        <v>85</v>
      </c>
      <c r="C31" s="113"/>
      <c r="D31" s="43"/>
      <c r="E31" s="43"/>
      <c r="F31" s="245"/>
      <c r="G31" s="120"/>
      <c r="H31" s="118"/>
      <c r="I31" s="201"/>
      <c r="J31" s="118"/>
      <c r="K31" s="118"/>
      <c r="L31" s="118"/>
      <c r="M31" s="122"/>
      <c r="N31" s="295"/>
      <c r="O31" s="122"/>
      <c r="P31" s="295"/>
      <c r="Q31" s="122"/>
    </row>
    <row r="32" spans="1:17" s="30" customFormat="1" ht="52.5" customHeight="1">
      <c r="A32" s="148" t="s">
        <v>228</v>
      </c>
      <c r="B32" s="107" t="s">
        <v>177</v>
      </c>
      <c r="C32" s="113" t="s">
        <v>153</v>
      </c>
      <c r="D32" s="401">
        <v>14000</v>
      </c>
      <c r="E32" s="401">
        <f>13320000/1000</f>
        <v>13320</v>
      </c>
      <c r="F32" s="303" t="s">
        <v>194</v>
      </c>
      <c r="G32" s="120"/>
      <c r="H32" s="118"/>
      <c r="I32" s="201"/>
      <c r="J32" s="118"/>
      <c r="K32" s="118"/>
      <c r="L32" s="118"/>
      <c r="M32" s="122"/>
      <c r="N32" s="295"/>
      <c r="O32" s="122"/>
      <c r="P32" s="295"/>
      <c r="Q32" s="122"/>
    </row>
    <row r="33" spans="1:17" s="30" customFormat="1" ht="39" customHeight="1">
      <c r="A33" s="148" t="s">
        <v>124</v>
      </c>
      <c r="B33" s="115" t="s">
        <v>85</v>
      </c>
      <c r="C33" s="113"/>
      <c r="D33" s="43"/>
      <c r="E33" s="43"/>
      <c r="F33" s="245"/>
      <c r="G33" s="120"/>
      <c r="H33" s="118"/>
      <c r="I33" s="201"/>
      <c r="J33" s="118"/>
      <c r="K33" s="118"/>
      <c r="L33" s="118"/>
      <c r="M33" s="296"/>
      <c r="N33" s="284"/>
      <c r="O33" s="122"/>
      <c r="P33" s="295"/>
      <c r="Q33" s="122"/>
    </row>
    <row r="34" spans="1:17" s="30" customFormat="1" ht="51.75" customHeight="1">
      <c r="A34" s="148" t="s">
        <v>125</v>
      </c>
      <c r="B34" s="112" t="s">
        <v>126</v>
      </c>
      <c r="C34" s="111" t="s">
        <v>132</v>
      </c>
      <c r="D34" s="43" t="s">
        <v>130</v>
      </c>
      <c r="E34" s="401">
        <v>9</v>
      </c>
      <c r="F34" s="247"/>
      <c r="G34" s="120"/>
      <c r="H34" s="118"/>
      <c r="I34" s="118"/>
      <c r="J34" s="118"/>
      <c r="K34" s="118"/>
      <c r="L34" s="118"/>
      <c r="M34" s="296"/>
      <c r="N34" s="297"/>
      <c r="O34" s="122"/>
      <c r="P34" s="295"/>
      <c r="Q34" s="122"/>
    </row>
    <row r="35" spans="1:17" s="30" customFormat="1" ht="21" customHeight="1">
      <c r="A35" s="148" t="s">
        <v>136</v>
      </c>
      <c r="B35" s="115" t="s">
        <v>85</v>
      </c>
      <c r="C35" s="113" t="s">
        <v>46</v>
      </c>
      <c r="D35" s="43"/>
      <c r="E35" s="401">
        <v>0</v>
      </c>
      <c r="F35" s="246"/>
      <c r="G35" s="120"/>
      <c r="H35" s="118"/>
      <c r="I35" s="118"/>
      <c r="J35" s="118"/>
      <c r="K35" s="118"/>
      <c r="L35" s="118"/>
      <c r="M35" s="122"/>
      <c r="N35" s="284"/>
      <c r="O35" s="122"/>
      <c r="P35" s="295"/>
      <c r="Q35" s="122"/>
    </row>
    <row r="36" spans="1:17" s="30" customFormat="1" ht="35.25" customHeight="1">
      <c r="A36" s="150" t="s">
        <v>179</v>
      </c>
      <c r="B36" s="112" t="s">
        <v>133</v>
      </c>
      <c r="C36" s="113" t="s">
        <v>153</v>
      </c>
      <c r="D36" s="401">
        <v>3000</v>
      </c>
      <c r="E36" s="401">
        <f>2701557/1000</f>
        <v>2701.557</v>
      </c>
      <c r="F36" s="246"/>
      <c r="G36" s="120"/>
      <c r="H36" s="119"/>
      <c r="I36" s="119"/>
      <c r="J36" s="119"/>
      <c r="K36" s="119"/>
      <c r="L36" s="119"/>
      <c r="M36" s="295"/>
      <c r="N36" s="122"/>
      <c r="O36" s="122"/>
      <c r="P36" s="295"/>
      <c r="Q36" s="122"/>
    </row>
    <row r="37" spans="1:17" s="30" customFormat="1" ht="41.25" customHeight="1">
      <c r="A37" s="148" t="s">
        <v>137</v>
      </c>
      <c r="B37" s="112" t="s">
        <v>134</v>
      </c>
      <c r="C37" s="113" t="s">
        <v>153</v>
      </c>
      <c r="D37" s="401">
        <v>5500</v>
      </c>
      <c r="E37" s="401">
        <f>5092965/1000</f>
        <v>5092.965</v>
      </c>
      <c r="F37" s="246"/>
      <c r="G37" s="120"/>
      <c r="H37" s="122"/>
      <c r="I37" s="122"/>
      <c r="J37" s="122"/>
      <c r="K37" s="122"/>
      <c r="L37" s="122"/>
      <c r="M37" s="295"/>
      <c r="N37" s="122"/>
      <c r="O37" s="122"/>
      <c r="P37" s="295"/>
      <c r="Q37" s="122"/>
    </row>
    <row r="38" spans="1:17" s="30" customFormat="1" ht="25.5" customHeight="1">
      <c r="A38" s="148" t="s">
        <v>138</v>
      </c>
      <c r="B38" s="115" t="s">
        <v>85</v>
      </c>
      <c r="C38" s="117" t="s">
        <v>46</v>
      </c>
      <c r="D38" s="43"/>
      <c r="E38" s="43"/>
      <c r="F38" s="246"/>
      <c r="G38" s="120"/>
      <c r="H38" s="122"/>
      <c r="I38" s="122"/>
      <c r="J38" s="122"/>
      <c r="K38" s="122"/>
      <c r="L38" s="122"/>
      <c r="M38" s="295"/>
      <c r="N38" s="122"/>
      <c r="O38" s="122"/>
      <c r="P38" s="295"/>
      <c r="Q38" s="122"/>
    </row>
    <row r="39" spans="1:17" s="30" customFormat="1" ht="66" customHeight="1">
      <c r="A39" s="148" t="s">
        <v>139</v>
      </c>
      <c r="B39" s="107" t="s">
        <v>234</v>
      </c>
      <c r="C39" s="108" t="s">
        <v>232</v>
      </c>
      <c r="D39" s="401">
        <v>1</v>
      </c>
      <c r="E39" s="401">
        <v>1</v>
      </c>
      <c r="F39" s="246"/>
      <c r="G39" s="120"/>
      <c r="H39" s="122"/>
      <c r="I39" s="122"/>
      <c r="J39" s="122"/>
      <c r="K39" s="122"/>
      <c r="L39" s="122"/>
      <c r="M39" s="295"/>
      <c r="N39" s="122"/>
      <c r="O39" s="122"/>
      <c r="P39" s="295"/>
      <c r="Q39" s="122"/>
    </row>
    <row r="40" spans="1:17" s="30" customFormat="1" ht="64.5" customHeight="1">
      <c r="A40" s="148" t="s">
        <v>140</v>
      </c>
      <c r="B40" s="107" t="s">
        <v>233</v>
      </c>
      <c r="C40" s="113" t="s">
        <v>153</v>
      </c>
      <c r="D40" s="401">
        <v>200</v>
      </c>
      <c r="E40" s="401">
        <f>194900/1000</f>
        <v>194.9</v>
      </c>
      <c r="F40" s="246"/>
      <c r="G40" s="120"/>
      <c r="H40" s="122"/>
      <c r="I40" s="122"/>
      <c r="J40" s="122"/>
      <c r="K40" s="122"/>
      <c r="L40" s="122"/>
      <c r="M40" s="295"/>
      <c r="N40" s="122"/>
      <c r="O40" s="122"/>
      <c r="P40" s="295"/>
      <c r="Q40" s="122"/>
    </row>
    <row r="41" spans="1:17" s="30" customFormat="1" ht="24.75" customHeight="1">
      <c r="A41" s="148" t="s">
        <v>141</v>
      </c>
      <c r="B41" s="116" t="s">
        <v>85</v>
      </c>
      <c r="C41" s="113" t="s">
        <v>46</v>
      </c>
      <c r="D41" s="43"/>
      <c r="E41" s="401">
        <v>0</v>
      </c>
      <c r="F41" s="246"/>
      <c r="G41" s="120"/>
      <c r="H41" s="122"/>
      <c r="I41" s="122"/>
      <c r="J41" s="122"/>
      <c r="K41" s="122"/>
      <c r="L41" s="122"/>
      <c r="M41" s="295"/>
      <c r="N41" s="122"/>
      <c r="O41" s="122"/>
      <c r="P41" s="295"/>
      <c r="Q41" s="122"/>
    </row>
    <row r="42" spans="1:17" s="30" customFormat="1" ht="28.5" customHeight="1">
      <c r="A42" s="148" t="s">
        <v>142</v>
      </c>
      <c r="B42" s="107" t="s">
        <v>203</v>
      </c>
      <c r="C42" s="108" t="s">
        <v>129</v>
      </c>
      <c r="D42" s="401">
        <v>6</v>
      </c>
      <c r="E42" s="401">
        <v>6</v>
      </c>
      <c r="F42" s="246"/>
      <c r="G42" s="120"/>
      <c r="H42" s="122"/>
      <c r="I42" s="122"/>
      <c r="J42" s="122"/>
      <c r="K42" s="122"/>
      <c r="L42" s="122"/>
      <c r="M42" s="295"/>
      <c r="N42" s="122"/>
      <c r="O42" s="122"/>
      <c r="P42" s="295"/>
      <c r="Q42" s="122"/>
    </row>
    <row r="43" spans="1:17" s="30" customFormat="1" ht="28.5" customHeight="1">
      <c r="A43" s="148" t="s">
        <v>180</v>
      </c>
      <c r="B43" s="107" t="s">
        <v>203</v>
      </c>
      <c r="C43" s="113" t="s">
        <v>153</v>
      </c>
      <c r="D43" s="401">
        <v>2000</v>
      </c>
      <c r="E43" s="401">
        <f>(1320775+241990)/1000</f>
        <v>1562.765</v>
      </c>
      <c r="F43" s="246"/>
      <c r="G43" s="120"/>
      <c r="H43" s="122"/>
      <c r="I43" s="122"/>
      <c r="J43" s="122"/>
      <c r="K43" s="122"/>
      <c r="L43" s="122"/>
      <c r="M43" s="295"/>
      <c r="N43" s="122"/>
      <c r="O43" s="295"/>
      <c r="P43" s="295"/>
      <c r="Q43" s="122"/>
    </row>
    <row r="44" spans="1:17" s="30" customFormat="1" ht="19.5" customHeight="1">
      <c r="A44" s="148" t="s">
        <v>165</v>
      </c>
      <c r="B44" s="116" t="s">
        <v>85</v>
      </c>
      <c r="C44" s="113" t="s">
        <v>46</v>
      </c>
      <c r="D44" s="43"/>
      <c r="E44" s="401">
        <v>0</v>
      </c>
      <c r="F44" s="246"/>
      <c r="G44" s="120"/>
      <c r="H44" s="122"/>
      <c r="I44" s="122"/>
      <c r="J44" s="122"/>
      <c r="K44" s="122"/>
      <c r="L44" s="122"/>
      <c r="M44" s="295"/>
      <c r="N44" s="122"/>
      <c r="O44" s="295"/>
      <c r="P44" s="295"/>
      <c r="Q44" s="122"/>
    </row>
    <row r="45" spans="1:17" s="30" customFormat="1" ht="39.75" customHeight="1">
      <c r="A45" s="148" t="s">
        <v>167</v>
      </c>
      <c r="B45" s="107" t="s">
        <v>127</v>
      </c>
      <c r="C45" s="108" t="s">
        <v>120</v>
      </c>
      <c r="D45" s="401">
        <v>3</v>
      </c>
      <c r="E45" s="401">
        <v>3</v>
      </c>
      <c r="F45" s="246"/>
      <c r="G45" s="120"/>
      <c r="H45" s="122"/>
      <c r="I45" s="122"/>
      <c r="J45" s="122"/>
      <c r="K45" s="122"/>
      <c r="L45" s="122"/>
      <c r="M45" s="295"/>
      <c r="N45" s="122"/>
      <c r="O45" s="295"/>
      <c r="P45" s="295"/>
      <c r="Q45" s="122"/>
    </row>
    <row r="46" spans="1:17" s="30" customFormat="1" ht="43.5" customHeight="1">
      <c r="A46" s="148" t="s">
        <v>226</v>
      </c>
      <c r="B46" s="107" t="s">
        <v>135</v>
      </c>
      <c r="C46" s="113" t="s">
        <v>153</v>
      </c>
      <c r="D46" s="401">
        <v>600</v>
      </c>
      <c r="E46" s="401">
        <v>572.8</v>
      </c>
      <c r="F46" s="246"/>
      <c r="G46" s="120"/>
      <c r="H46" s="300"/>
      <c r="I46" s="284"/>
      <c r="J46" s="122"/>
      <c r="K46" s="122"/>
      <c r="L46" s="122"/>
      <c r="M46" s="295"/>
      <c r="N46" s="122"/>
      <c r="O46" s="295"/>
      <c r="P46" s="295"/>
      <c r="Q46" s="122"/>
    </row>
    <row r="47" spans="1:17" s="30" customFormat="1" ht="19.5" customHeight="1">
      <c r="A47" s="148" t="s">
        <v>183</v>
      </c>
      <c r="B47" s="49" t="s">
        <v>85</v>
      </c>
      <c r="C47" s="113" t="s">
        <v>46</v>
      </c>
      <c r="D47" s="43"/>
      <c r="E47" s="401">
        <v>0</v>
      </c>
      <c r="F47" s="246"/>
      <c r="G47" s="120"/>
      <c r="H47" s="122"/>
      <c r="I47" s="122"/>
      <c r="J47" s="122"/>
      <c r="K47" s="122"/>
      <c r="L47" s="122"/>
      <c r="M47" s="295"/>
      <c r="N47" s="122"/>
      <c r="O47" s="295"/>
      <c r="P47" s="295"/>
      <c r="Q47" s="122"/>
    </row>
    <row r="48" spans="1:17" s="30" customFormat="1" ht="37.5" customHeight="1">
      <c r="A48" s="148" t="s">
        <v>181</v>
      </c>
      <c r="B48" s="107" t="s">
        <v>119</v>
      </c>
      <c r="C48" s="113"/>
      <c r="D48" s="401">
        <f>7500000/1000</f>
        <v>7500</v>
      </c>
      <c r="E48" s="401">
        <f>7053235/1000</f>
        <v>7053.235</v>
      </c>
      <c r="F48" s="246"/>
      <c r="G48" s="120"/>
      <c r="H48" s="122"/>
      <c r="I48" s="122"/>
      <c r="J48" s="122"/>
      <c r="K48" s="122"/>
      <c r="L48" s="122"/>
      <c r="M48" s="295"/>
      <c r="N48" s="122"/>
      <c r="O48" s="295"/>
      <c r="P48" s="295"/>
      <c r="Q48" s="122"/>
    </row>
    <row r="49" spans="1:17" s="30" customFormat="1" ht="19.5" customHeight="1">
      <c r="A49" s="148" t="s">
        <v>182</v>
      </c>
      <c r="B49" s="49" t="s">
        <v>85</v>
      </c>
      <c r="C49" s="113" t="s">
        <v>46</v>
      </c>
      <c r="D49" s="43"/>
      <c r="E49" s="43"/>
      <c r="F49" s="246"/>
      <c r="G49" s="120"/>
      <c r="H49" s="122"/>
      <c r="I49" s="122"/>
      <c r="J49" s="122"/>
      <c r="K49" s="122"/>
      <c r="L49" s="122"/>
      <c r="M49" s="295"/>
      <c r="N49" s="122"/>
      <c r="O49" s="295"/>
      <c r="P49" s="122"/>
      <c r="Q49" s="122"/>
    </row>
    <row r="50" spans="1:17" s="30" customFormat="1" ht="34.5" customHeight="1">
      <c r="A50" s="148" t="s">
        <v>227</v>
      </c>
      <c r="B50" s="307" t="s">
        <v>229</v>
      </c>
      <c r="C50" s="113"/>
      <c r="D50" s="401">
        <v>1504.2</v>
      </c>
      <c r="E50" s="401">
        <f>(746786+757378)/1000</f>
        <v>1504.164</v>
      </c>
      <c r="F50" s="246"/>
      <c r="G50" s="120"/>
      <c r="H50" s="122"/>
      <c r="I50" s="122"/>
      <c r="J50" s="122"/>
      <c r="K50" s="122"/>
      <c r="L50" s="122"/>
      <c r="M50" s="295"/>
      <c r="N50" s="122"/>
      <c r="O50" s="295"/>
      <c r="P50" s="122"/>
      <c r="Q50" s="122"/>
    </row>
    <row r="51" spans="1:17" s="30" customFormat="1" ht="34.5" customHeight="1">
      <c r="A51" s="148"/>
      <c r="B51" s="307" t="s">
        <v>85</v>
      </c>
      <c r="C51" s="113" t="s">
        <v>230</v>
      </c>
      <c r="D51" s="43"/>
      <c r="E51" s="43"/>
      <c r="F51" s="246"/>
      <c r="G51" s="120"/>
      <c r="H51" s="122"/>
      <c r="I51" s="122"/>
      <c r="J51" s="122"/>
      <c r="K51" s="122"/>
      <c r="L51" s="122"/>
      <c r="M51" s="295"/>
      <c r="N51" s="122"/>
      <c r="O51" s="295"/>
      <c r="P51" s="122"/>
      <c r="Q51" s="122"/>
    </row>
    <row r="52" spans="1:15" s="30" customFormat="1" ht="39.75" customHeight="1">
      <c r="A52" s="148" t="s">
        <v>201</v>
      </c>
      <c r="B52" s="107" t="s">
        <v>231</v>
      </c>
      <c r="C52" s="113"/>
      <c r="D52" s="401">
        <v>400</v>
      </c>
      <c r="E52" s="401">
        <f>363730/1000</f>
        <v>363.73</v>
      </c>
      <c r="F52" s="127"/>
      <c r="G52" s="120"/>
      <c r="H52" s="122"/>
      <c r="I52" s="122"/>
      <c r="J52" s="122"/>
      <c r="K52" s="122"/>
      <c r="L52" s="122"/>
      <c r="M52" s="302"/>
      <c r="O52" s="225"/>
    </row>
    <row r="53" spans="1:15" s="30" customFormat="1" ht="19.5" customHeight="1" thickBot="1">
      <c r="A53" s="151"/>
      <c r="B53" s="129" t="s">
        <v>85</v>
      </c>
      <c r="C53" s="130" t="s">
        <v>46</v>
      </c>
      <c r="D53" s="43"/>
      <c r="E53" s="401">
        <v>0</v>
      </c>
      <c r="F53" s="131"/>
      <c r="G53" s="485"/>
      <c r="H53" s="486"/>
      <c r="I53" s="122"/>
      <c r="J53" s="122"/>
      <c r="K53" s="122"/>
      <c r="L53" s="122"/>
      <c r="M53" s="302"/>
      <c r="O53" s="225"/>
    </row>
    <row r="54" spans="1:15" s="30" customFormat="1" ht="19.5" customHeight="1" thickBot="1">
      <c r="A54" s="23"/>
      <c r="B54" s="114"/>
      <c r="C54" s="23"/>
      <c r="D54" s="23"/>
      <c r="E54" s="53"/>
      <c r="F54" s="23"/>
      <c r="G54" s="122"/>
      <c r="H54" s="122"/>
      <c r="I54" s="122"/>
      <c r="J54" s="122"/>
      <c r="K54" s="122"/>
      <c r="L54" s="122"/>
      <c r="M54" s="302"/>
      <c r="O54" s="225"/>
    </row>
    <row r="55" spans="1:15" ht="19.5" customHeight="1">
      <c r="A55" s="487" t="s">
        <v>143</v>
      </c>
      <c r="B55" s="488"/>
      <c r="C55" s="387" t="s">
        <v>9</v>
      </c>
      <c r="D55" s="423" t="s">
        <v>154</v>
      </c>
      <c r="E55" s="424"/>
      <c r="F55" s="482" t="s">
        <v>144</v>
      </c>
      <c r="G55" s="387" t="s">
        <v>9</v>
      </c>
      <c r="H55" s="493" t="s">
        <v>208</v>
      </c>
      <c r="I55" s="494"/>
      <c r="K55" s="282"/>
      <c r="M55" s="285"/>
      <c r="O55" s="198"/>
    </row>
    <row r="56" spans="1:15" ht="19.5" customHeight="1">
      <c r="A56" s="489"/>
      <c r="B56" s="490"/>
      <c r="C56" s="7" t="s">
        <v>24</v>
      </c>
      <c r="D56" s="478"/>
      <c r="E56" s="495"/>
      <c r="F56" s="483"/>
      <c r="G56" s="7" t="s">
        <v>24</v>
      </c>
      <c r="H56" s="478"/>
      <c r="I56" s="479"/>
      <c r="O56" s="198"/>
    </row>
    <row r="57" spans="1:15" ht="19.5" customHeight="1" thickBot="1">
      <c r="A57" s="491"/>
      <c r="B57" s="492"/>
      <c r="C57" s="388" t="s">
        <v>25</v>
      </c>
      <c r="D57" s="421" t="s">
        <v>246</v>
      </c>
      <c r="E57" s="422"/>
      <c r="F57" s="484"/>
      <c r="G57" s="388" t="s">
        <v>25</v>
      </c>
      <c r="H57" s="421" t="s">
        <v>246</v>
      </c>
      <c r="I57" s="496"/>
      <c r="O57" s="198"/>
    </row>
    <row r="58" ht="19.5" customHeight="1">
      <c r="O58" s="198"/>
    </row>
    <row r="59" ht="19.5" customHeight="1">
      <c r="O59" s="198"/>
    </row>
    <row r="60" ht="19.5" customHeight="1">
      <c r="O60" s="198">
        <f>SUM(O43:O59)</f>
        <v>0</v>
      </c>
    </row>
  </sheetData>
  <sheetProtection/>
  <mergeCells count="31">
    <mergeCell ref="H55:I55"/>
    <mergeCell ref="D56:E56"/>
    <mergeCell ref="H57:I57"/>
    <mergeCell ref="B9:B10"/>
    <mergeCell ref="G9:G10"/>
    <mergeCell ref="M9:M10"/>
    <mergeCell ref="K9:K10"/>
    <mergeCell ref="H56:I56"/>
    <mergeCell ref="D57:E57"/>
    <mergeCell ref="A7:B7"/>
    <mergeCell ref="F55:F57"/>
    <mergeCell ref="F9:F10"/>
    <mergeCell ref="G53:H53"/>
    <mergeCell ref="A55:B57"/>
    <mergeCell ref="C9:C10"/>
    <mergeCell ref="D9:D10"/>
    <mergeCell ref="E9:E10"/>
    <mergeCell ref="I9:I10"/>
    <mergeCell ref="N9:N10"/>
    <mergeCell ref="D55:E55"/>
    <mergeCell ref="H9:H10"/>
    <mergeCell ref="A17:F17"/>
    <mergeCell ref="A9:A10"/>
    <mergeCell ref="L9:L10"/>
    <mergeCell ref="S8:S10"/>
    <mergeCell ref="R9:R10"/>
    <mergeCell ref="P8:R8"/>
    <mergeCell ref="Q9:Q10"/>
    <mergeCell ref="J9:J10"/>
    <mergeCell ref="P9:P10"/>
    <mergeCell ref="O9:O10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zoomScale="80" zoomScaleNormal="80" zoomScalePageLayoutView="0" workbookViewId="0" topLeftCell="A1">
      <selection activeCell="Q8" sqref="Q8"/>
    </sheetView>
  </sheetViews>
  <sheetFormatPr defaultColWidth="9.140625" defaultRowHeight="12.75"/>
  <cols>
    <col min="1" max="1" width="12.7109375" style="17" customWidth="1"/>
    <col min="2" max="2" width="61.140625" style="17" bestFit="1" customWidth="1"/>
    <col min="3" max="3" width="22.421875" style="0" customWidth="1"/>
    <col min="4" max="4" width="30.140625" style="0" customWidth="1"/>
    <col min="5" max="5" width="16.421875" style="17" customWidth="1"/>
    <col min="6" max="7" width="12.28125" style="17" customWidth="1"/>
    <col min="8" max="8" width="12.00390625" style="17" customWidth="1"/>
    <col min="9" max="9" width="15.00390625" style="17" customWidth="1"/>
    <col min="10" max="10" width="45.8515625" style="67" customWidth="1"/>
  </cols>
  <sheetData>
    <row r="1" spans="1:10" ht="25.5" customHeight="1">
      <c r="A1" s="252" t="s">
        <v>155</v>
      </c>
      <c r="B1" s="252"/>
      <c r="C1" s="252"/>
      <c r="D1" s="252"/>
      <c r="E1" s="252"/>
      <c r="F1" s="374"/>
      <c r="G1" s="374"/>
      <c r="H1" s="374"/>
      <c r="I1" s="374"/>
      <c r="J1" s="375"/>
    </row>
    <row r="2" spans="1:10" s="56" customFormat="1" ht="24" customHeight="1">
      <c r="A2" s="252" t="s">
        <v>96</v>
      </c>
      <c r="B2" s="252"/>
      <c r="C2" s="252"/>
      <c r="D2" s="252"/>
      <c r="E2" s="252"/>
      <c r="F2" s="228"/>
      <c r="G2" s="228"/>
      <c r="H2" s="228"/>
      <c r="I2" s="228"/>
      <c r="J2" s="283" t="s">
        <v>235</v>
      </c>
    </row>
    <row r="3" spans="1:10" s="67" customFormat="1" ht="25.5" customHeight="1">
      <c r="A3" s="252" t="s">
        <v>247</v>
      </c>
      <c r="B3" s="252"/>
      <c r="C3" s="252"/>
      <c r="D3" s="252"/>
      <c r="E3" s="252"/>
      <c r="F3" s="341"/>
      <c r="G3" s="341"/>
      <c r="H3" s="341"/>
      <c r="I3" s="341"/>
      <c r="J3" s="350" t="s">
        <v>59</v>
      </c>
    </row>
    <row r="4" spans="1:10" ht="16.5" thickBot="1">
      <c r="A4" s="252"/>
      <c r="B4" s="252"/>
      <c r="C4" s="252"/>
      <c r="D4" s="252"/>
      <c r="E4" s="252"/>
      <c r="F4" s="374"/>
      <c r="G4" s="374"/>
      <c r="H4" s="374"/>
      <c r="I4" s="374"/>
      <c r="J4" s="375"/>
    </row>
    <row r="5" spans="1:10" s="65" customFormat="1" ht="33.75" customHeight="1">
      <c r="A5" s="253" t="s">
        <v>63</v>
      </c>
      <c r="B5" s="163" t="s">
        <v>115</v>
      </c>
      <c r="C5" s="254" t="s">
        <v>48</v>
      </c>
      <c r="D5" s="499" t="s">
        <v>117</v>
      </c>
      <c r="E5" s="500"/>
      <c r="F5" s="500"/>
      <c r="G5" s="500"/>
      <c r="H5" s="500"/>
      <c r="I5" s="501"/>
      <c r="J5" s="411" t="s">
        <v>30</v>
      </c>
    </row>
    <row r="6" spans="1:10" s="65" customFormat="1" ht="33.75" customHeight="1">
      <c r="A6" s="255" t="s">
        <v>66</v>
      </c>
      <c r="B6" s="256" t="s">
        <v>148</v>
      </c>
      <c r="C6" s="257" t="s">
        <v>157</v>
      </c>
      <c r="D6" s="502" t="s">
        <v>158</v>
      </c>
      <c r="E6" s="503"/>
      <c r="F6" s="503"/>
      <c r="G6" s="503"/>
      <c r="H6" s="503"/>
      <c r="I6" s="504"/>
      <c r="J6" s="164" t="s">
        <v>76</v>
      </c>
    </row>
    <row r="7" spans="1:10" s="65" customFormat="1" ht="15.75" customHeight="1">
      <c r="A7" s="258"/>
      <c r="B7" s="259"/>
      <c r="C7" s="260"/>
      <c r="D7" s="507" t="s">
        <v>80</v>
      </c>
      <c r="E7" s="507"/>
      <c r="F7" s="507"/>
      <c r="G7" s="507"/>
      <c r="H7" s="507"/>
      <c r="I7" s="507"/>
      <c r="J7" s="168" t="s">
        <v>76</v>
      </c>
    </row>
    <row r="8" spans="1:10" s="66" customFormat="1" ht="51">
      <c r="A8" s="508" t="s">
        <v>204</v>
      </c>
      <c r="B8" s="509"/>
      <c r="C8" s="261" t="s">
        <v>77</v>
      </c>
      <c r="D8" s="262" t="s">
        <v>205</v>
      </c>
      <c r="E8" s="263" t="s">
        <v>74</v>
      </c>
      <c r="F8" s="261" t="s">
        <v>87</v>
      </c>
      <c r="G8" s="261" t="s">
        <v>88</v>
      </c>
      <c r="H8" s="264" t="s">
        <v>197</v>
      </c>
      <c r="I8" s="265" t="s">
        <v>79</v>
      </c>
      <c r="J8" s="169"/>
    </row>
    <row r="9" spans="1:10" s="65" customFormat="1" ht="28.5">
      <c r="A9" s="266" t="s">
        <v>67</v>
      </c>
      <c r="B9" s="173" t="s">
        <v>149</v>
      </c>
      <c r="C9" s="267"/>
      <c r="D9" s="268"/>
      <c r="E9" s="269"/>
      <c r="F9" s="259"/>
      <c r="G9" s="268"/>
      <c r="H9" s="270"/>
      <c r="I9" s="170"/>
      <c r="J9" s="171" t="s">
        <v>76</v>
      </c>
    </row>
    <row r="10" spans="1:10" s="65" customFormat="1" ht="15" customHeight="1">
      <c r="A10" s="266"/>
      <c r="B10" s="271"/>
      <c r="C10" s="256" t="s">
        <v>83</v>
      </c>
      <c r="D10" s="272"/>
      <c r="E10" s="273"/>
      <c r="F10" s="274">
        <v>0</v>
      </c>
      <c r="G10" s="272">
        <v>0</v>
      </c>
      <c r="H10" s="275">
        <v>0</v>
      </c>
      <c r="I10" s="172" t="e">
        <f>H10/G10</f>
        <v>#DIV/0!</v>
      </c>
      <c r="J10" s="171" t="s">
        <v>76</v>
      </c>
    </row>
    <row r="11" spans="1:10" s="65" customFormat="1" ht="15" customHeight="1">
      <c r="A11" s="266"/>
      <c r="B11" s="260"/>
      <c r="C11" s="256"/>
      <c r="D11" s="272"/>
      <c r="E11" s="276"/>
      <c r="F11" s="274"/>
      <c r="G11" s="272"/>
      <c r="H11" s="275"/>
      <c r="I11" s="172" t="e">
        <f aca="true" t="shared" si="0" ref="I11:I16">H11/G11</f>
        <v>#DIV/0!</v>
      </c>
      <c r="J11" s="171" t="s">
        <v>76</v>
      </c>
    </row>
    <row r="12" spans="1:10" s="65" customFormat="1" ht="15" customHeight="1">
      <c r="A12" s="266"/>
      <c r="B12" s="260"/>
      <c r="C12" s="256" t="s">
        <v>76</v>
      </c>
      <c r="D12" s="272" t="s">
        <v>69</v>
      </c>
      <c r="E12" s="106"/>
      <c r="F12" s="274"/>
      <c r="G12" s="272"/>
      <c r="H12" s="275"/>
      <c r="I12" s="172" t="e">
        <f t="shared" si="0"/>
        <v>#DIV/0!</v>
      </c>
      <c r="J12" s="171" t="s">
        <v>76</v>
      </c>
    </row>
    <row r="13" spans="1:10" s="65" customFormat="1" ht="33" customHeight="1">
      <c r="A13" s="266" t="s">
        <v>68</v>
      </c>
      <c r="B13" s="173" t="s">
        <v>119</v>
      </c>
      <c r="C13" s="259" t="s">
        <v>45</v>
      </c>
      <c r="D13" s="277"/>
      <c r="E13" s="278"/>
      <c r="F13" s="174"/>
      <c r="G13" s="175"/>
      <c r="H13" s="176"/>
      <c r="I13" s="176"/>
      <c r="J13" s="171" t="s">
        <v>76</v>
      </c>
    </row>
    <row r="14" spans="1:10" s="65" customFormat="1" ht="15" customHeight="1">
      <c r="A14" s="177"/>
      <c r="B14" s="260"/>
      <c r="C14" s="256" t="s">
        <v>76</v>
      </c>
      <c r="D14" s="274" t="s">
        <v>131</v>
      </c>
      <c r="E14" s="279"/>
      <c r="F14" s="178"/>
      <c r="G14" s="178"/>
      <c r="H14" s="178"/>
      <c r="I14" s="179" t="e">
        <f t="shared" si="0"/>
        <v>#DIV/0!</v>
      </c>
      <c r="J14" s="180" t="s">
        <v>76</v>
      </c>
    </row>
    <row r="15" spans="1:10" s="65" customFormat="1" ht="15" customHeight="1">
      <c r="A15" s="280"/>
      <c r="B15" s="260"/>
      <c r="C15" s="256" t="s">
        <v>76</v>
      </c>
      <c r="D15" s="256" t="s">
        <v>69</v>
      </c>
      <c r="E15" s="256"/>
      <c r="F15" s="182"/>
      <c r="G15" s="182"/>
      <c r="H15" s="182"/>
      <c r="I15" s="179" t="e">
        <f t="shared" si="0"/>
        <v>#DIV/0!</v>
      </c>
      <c r="J15" s="180" t="s">
        <v>76</v>
      </c>
    </row>
    <row r="16" spans="1:10" s="65" customFormat="1" ht="15" customHeight="1">
      <c r="A16" s="280"/>
      <c r="B16" s="260"/>
      <c r="C16" s="256" t="s">
        <v>76</v>
      </c>
      <c r="D16" s="256" t="s">
        <v>69</v>
      </c>
      <c r="E16" s="256"/>
      <c r="F16" s="182"/>
      <c r="G16" s="182"/>
      <c r="H16" s="182"/>
      <c r="I16" s="179" t="e">
        <f t="shared" si="0"/>
        <v>#DIV/0!</v>
      </c>
      <c r="J16" s="180" t="s">
        <v>76</v>
      </c>
    </row>
    <row r="17" spans="1:10" s="65" customFormat="1" ht="15" customHeight="1">
      <c r="A17" s="183"/>
      <c r="B17" s="184"/>
      <c r="C17" s="184"/>
      <c r="D17" s="184"/>
      <c r="E17" s="184"/>
      <c r="F17" s="185"/>
      <c r="G17" s="185"/>
      <c r="H17" s="185"/>
      <c r="I17" s="186"/>
      <c r="J17" s="187"/>
    </row>
    <row r="18" spans="1:12" ht="15">
      <c r="A18" s="183"/>
      <c r="B18" s="184"/>
      <c r="C18" s="184"/>
      <c r="D18" s="184"/>
      <c r="E18" s="184"/>
      <c r="F18" s="185"/>
      <c r="G18" s="185"/>
      <c r="H18" s="185"/>
      <c r="I18" s="186"/>
      <c r="J18" s="187"/>
      <c r="K18" s="65"/>
      <c r="L18" s="65"/>
    </row>
    <row r="19" spans="1:12" s="67" customFormat="1" ht="33.75" customHeight="1">
      <c r="A19" s="261" t="s">
        <v>63</v>
      </c>
      <c r="B19" s="217" t="s">
        <v>115</v>
      </c>
      <c r="C19" s="261" t="s">
        <v>48</v>
      </c>
      <c r="D19" s="505" t="s">
        <v>117</v>
      </c>
      <c r="E19" s="505"/>
      <c r="F19" s="505"/>
      <c r="G19" s="505"/>
      <c r="H19" s="505"/>
      <c r="I19" s="505"/>
      <c r="J19" s="261" t="s">
        <v>30</v>
      </c>
      <c r="K19" s="65"/>
      <c r="L19" s="65"/>
    </row>
    <row r="20" spans="1:12" s="67" customFormat="1" ht="36" customHeight="1">
      <c r="A20" s="261" t="s">
        <v>66</v>
      </c>
      <c r="B20" s="281" t="s">
        <v>148</v>
      </c>
      <c r="C20" s="261" t="s">
        <v>157</v>
      </c>
      <c r="D20" s="506" t="s">
        <v>159</v>
      </c>
      <c r="E20" s="506"/>
      <c r="F20" s="506"/>
      <c r="G20" s="506"/>
      <c r="H20" s="506"/>
      <c r="I20" s="506"/>
      <c r="J20" s="218" t="s">
        <v>76</v>
      </c>
      <c r="K20" s="65"/>
      <c r="L20" s="65"/>
    </row>
    <row r="21" spans="1:12" s="67" customFormat="1" ht="92.25" customHeight="1">
      <c r="A21" s="210"/>
      <c r="B21" s="203"/>
      <c r="C21" s="167" t="s">
        <v>77</v>
      </c>
      <c r="D21" s="219" t="s">
        <v>196</v>
      </c>
      <c r="E21" s="220" t="s">
        <v>74</v>
      </c>
      <c r="F21" s="167" t="s">
        <v>87</v>
      </c>
      <c r="G21" s="167" t="s">
        <v>88</v>
      </c>
      <c r="H21" s="221" t="s">
        <v>213</v>
      </c>
      <c r="I21" s="222" t="s">
        <v>79</v>
      </c>
      <c r="J21" s="164"/>
      <c r="K21" s="65"/>
      <c r="L21" s="65"/>
    </row>
    <row r="22" spans="1:12" s="67" customFormat="1" ht="20.25" customHeight="1">
      <c r="A22" s="165"/>
      <c r="B22" s="166"/>
      <c r="C22" s="167"/>
      <c r="D22" s="507" t="s">
        <v>80</v>
      </c>
      <c r="E22" s="507"/>
      <c r="F22" s="507"/>
      <c r="G22" s="507"/>
      <c r="H22" s="507"/>
      <c r="I22" s="507"/>
      <c r="J22" s="215" t="s">
        <v>76</v>
      </c>
      <c r="K22" s="188"/>
      <c r="L22" s="65"/>
    </row>
    <row r="23" spans="1:12" s="67" customFormat="1" ht="32.25" customHeight="1">
      <c r="A23" s="181" t="s">
        <v>184</v>
      </c>
      <c r="B23" s="223" t="s">
        <v>189</v>
      </c>
      <c r="C23" s="167"/>
      <c r="D23" s="204"/>
      <c r="E23" s="216"/>
      <c r="F23" s="204"/>
      <c r="G23" s="204"/>
      <c r="H23" s="298"/>
      <c r="I23" s="207"/>
      <c r="J23" s="164"/>
      <c r="K23" s="188"/>
      <c r="L23" s="65"/>
    </row>
    <row r="24" spans="1:12" s="67" customFormat="1" ht="32.25" customHeight="1">
      <c r="A24" s="208"/>
      <c r="B24" s="209"/>
      <c r="C24" s="167" t="s">
        <v>187</v>
      </c>
      <c r="D24" s="308" t="s">
        <v>162</v>
      </c>
      <c r="E24" s="402">
        <v>286.6</v>
      </c>
      <c r="F24" s="403">
        <v>100</v>
      </c>
      <c r="G24" s="403">
        <v>400</v>
      </c>
      <c r="H24" s="373">
        <f>362790/1000</f>
        <v>362.79</v>
      </c>
      <c r="I24" s="309">
        <f>H24/G24</f>
        <v>0.9069750000000001</v>
      </c>
      <c r="J24" s="310"/>
      <c r="K24" s="188"/>
      <c r="L24" s="65"/>
    </row>
    <row r="25" spans="1:12" s="67" customFormat="1" ht="47.25" customHeight="1">
      <c r="A25" s="208"/>
      <c r="B25" s="209"/>
      <c r="C25" s="167" t="s">
        <v>49</v>
      </c>
      <c r="D25" s="308" t="s">
        <v>185</v>
      </c>
      <c r="E25" s="404">
        <v>4423</v>
      </c>
      <c r="F25" s="403">
        <v>2000</v>
      </c>
      <c r="G25" s="403">
        <v>3000</v>
      </c>
      <c r="H25" s="373">
        <f>2850038/1000</f>
        <v>2850.038</v>
      </c>
      <c r="I25" s="309">
        <f>H25/G25</f>
        <v>0.9500126666666666</v>
      </c>
      <c r="J25" s="310"/>
      <c r="K25" s="188"/>
      <c r="L25" s="65"/>
    </row>
    <row r="26" spans="1:12" s="67" customFormat="1" ht="32.25" customHeight="1">
      <c r="A26" s="208"/>
      <c r="B26" s="209"/>
      <c r="C26" s="167" t="s">
        <v>78</v>
      </c>
      <c r="D26" s="308" t="s">
        <v>186</v>
      </c>
      <c r="E26" s="404">
        <v>1225</v>
      </c>
      <c r="F26" s="403">
        <f>1000000/1000</f>
        <v>1000</v>
      </c>
      <c r="G26" s="403">
        <f>1000000/1000</f>
        <v>1000</v>
      </c>
      <c r="H26" s="373">
        <f>976250/1000</f>
        <v>976.25</v>
      </c>
      <c r="I26" s="309">
        <f>H26/G26</f>
        <v>0.97625</v>
      </c>
      <c r="J26" s="310" t="s">
        <v>194</v>
      </c>
      <c r="K26" s="188"/>
      <c r="L26" s="65"/>
    </row>
    <row r="27" spans="1:12" s="67" customFormat="1" ht="12.75" customHeight="1">
      <c r="A27" s="205"/>
      <c r="B27" s="206"/>
      <c r="C27" s="167"/>
      <c r="D27" s="311"/>
      <c r="E27" s="369"/>
      <c r="F27" s="312"/>
      <c r="G27" s="313"/>
      <c r="H27" s="313"/>
      <c r="I27" s="314"/>
      <c r="J27" s="315"/>
      <c r="K27" s="188"/>
      <c r="L27" s="65"/>
    </row>
    <row r="28" spans="1:12" ht="39.75" customHeight="1">
      <c r="A28" s="181" t="s">
        <v>161</v>
      </c>
      <c r="B28" s="223" t="s">
        <v>236</v>
      </c>
      <c r="C28" s="166"/>
      <c r="D28" s="166"/>
      <c r="E28" s="370"/>
      <c r="F28" s="316"/>
      <c r="G28" s="316"/>
      <c r="H28" s="316"/>
      <c r="I28" s="309"/>
      <c r="J28" s="317"/>
      <c r="K28" s="65"/>
      <c r="L28" s="65"/>
    </row>
    <row r="29" spans="1:12" ht="53.25" customHeight="1">
      <c r="A29" s="181"/>
      <c r="B29" s="190"/>
      <c r="C29" s="166" t="s">
        <v>122</v>
      </c>
      <c r="D29" s="308" t="s">
        <v>162</v>
      </c>
      <c r="E29" s="372">
        <v>112.4</v>
      </c>
      <c r="F29" s="403">
        <f>500000/1000</f>
        <v>500</v>
      </c>
      <c r="G29" s="403">
        <f>500000/1000</f>
        <v>500</v>
      </c>
      <c r="H29" s="373">
        <f>490696/1000</f>
        <v>490.696</v>
      </c>
      <c r="I29" s="309">
        <f aca="true" t="shared" si="1" ref="I29:I40">H29/G29</f>
        <v>0.981392</v>
      </c>
      <c r="J29" s="317"/>
      <c r="K29" s="65"/>
      <c r="L29" s="65"/>
    </row>
    <row r="30" spans="1:12" ht="32.25" customHeight="1">
      <c r="A30" s="181"/>
      <c r="B30" s="189"/>
      <c r="C30" s="189" t="s">
        <v>101</v>
      </c>
      <c r="D30" s="308" t="s">
        <v>185</v>
      </c>
      <c r="E30" s="372">
        <v>2611.5</v>
      </c>
      <c r="F30" s="403">
        <v>1000</v>
      </c>
      <c r="G30" s="403">
        <v>2000</v>
      </c>
      <c r="H30" s="373">
        <f>1729165/1000</f>
        <v>1729.165</v>
      </c>
      <c r="I30" s="309">
        <f t="shared" si="1"/>
        <v>0.8645825</v>
      </c>
      <c r="J30" s="310" t="s">
        <v>194</v>
      </c>
      <c r="K30" s="65"/>
      <c r="L30" s="65"/>
    </row>
    <row r="31" spans="1:12" ht="32.25" customHeight="1">
      <c r="A31" s="181"/>
      <c r="B31" s="189"/>
      <c r="C31" s="166" t="s">
        <v>228</v>
      </c>
      <c r="D31" s="308" t="s">
        <v>186</v>
      </c>
      <c r="E31" s="405">
        <v>12140.3</v>
      </c>
      <c r="F31" s="403">
        <f>10000000/1000</f>
        <v>10000</v>
      </c>
      <c r="G31" s="403">
        <v>14000</v>
      </c>
      <c r="H31" s="373">
        <f>13320000/1000</f>
        <v>13320</v>
      </c>
      <c r="I31" s="309">
        <f t="shared" si="1"/>
        <v>0.9514285714285714</v>
      </c>
      <c r="J31" s="310" t="s">
        <v>194</v>
      </c>
      <c r="K31" s="65"/>
      <c r="L31" s="65"/>
    </row>
    <row r="32" spans="1:12" ht="26.25" customHeight="1">
      <c r="A32" s="181"/>
      <c r="B32" s="189"/>
      <c r="C32" s="166" t="s">
        <v>125</v>
      </c>
      <c r="D32" s="319" t="s">
        <v>160</v>
      </c>
      <c r="E32" s="372">
        <v>4</v>
      </c>
      <c r="F32" s="320">
        <v>9</v>
      </c>
      <c r="G32" s="320">
        <v>9</v>
      </c>
      <c r="H32" s="321">
        <v>9</v>
      </c>
      <c r="I32" s="309">
        <f>H32/G32</f>
        <v>1</v>
      </c>
      <c r="J32" s="322"/>
      <c r="K32" s="65"/>
      <c r="L32" s="65"/>
    </row>
    <row r="33" spans="1:18" ht="57">
      <c r="A33" s="181"/>
      <c r="B33" s="189"/>
      <c r="C33" s="166" t="s">
        <v>237</v>
      </c>
      <c r="D33" s="323" t="s">
        <v>238</v>
      </c>
      <c r="E33" s="372">
        <v>4172.53</v>
      </c>
      <c r="F33" s="320">
        <v>5500</v>
      </c>
      <c r="G33" s="320">
        <f>8500</f>
        <v>8500</v>
      </c>
      <c r="H33" s="406">
        <f>(2701557+5092965)/1000</f>
        <v>7794.522</v>
      </c>
      <c r="I33" s="309">
        <f t="shared" si="1"/>
        <v>0.9170025882352941</v>
      </c>
      <c r="J33" s="322"/>
      <c r="K33" s="65"/>
      <c r="L33" s="65"/>
      <c r="R33" s="282"/>
    </row>
    <row r="34" spans="1:12" ht="24">
      <c r="A34" s="181" t="s">
        <v>163</v>
      </c>
      <c r="B34" s="224" t="s">
        <v>164</v>
      </c>
      <c r="C34" s="166"/>
      <c r="D34" s="324"/>
      <c r="E34" s="371"/>
      <c r="F34" s="316"/>
      <c r="G34" s="316"/>
      <c r="H34" s="316"/>
      <c r="I34" s="309"/>
      <c r="J34" s="322"/>
      <c r="K34" s="65"/>
      <c r="L34" s="65"/>
    </row>
    <row r="35" spans="1:12" ht="15">
      <c r="A35" s="181"/>
      <c r="B35" s="212"/>
      <c r="C35" s="166" t="s">
        <v>167</v>
      </c>
      <c r="D35" s="324" t="s">
        <v>166</v>
      </c>
      <c r="E35" s="372">
        <v>3</v>
      </c>
      <c r="F35" s="320">
        <v>3</v>
      </c>
      <c r="G35" s="320">
        <v>3</v>
      </c>
      <c r="H35" s="320">
        <v>3</v>
      </c>
      <c r="I35" s="309">
        <f>H35/G35</f>
        <v>1</v>
      </c>
      <c r="J35" s="322"/>
      <c r="K35" s="65"/>
      <c r="L35" s="65"/>
    </row>
    <row r="36" spans="1:12" ht="15">
      <c r="A36" s="191"/>
      <c r="B36" s="212"/>
      <c r="C36" s="166" t="s">
        <v>226</v>
      </c>
      <c r="D36" s="324" t="s">
        <v>168</v>
      </c>
      <c r="E36" s="372">
        <v>513</v>
      </c>
      <c r="F36" s="320">
        <v>600</v>
      </c>
      <c r="G36" s="320">
        <v>600</v>
      </c>
      <c r="H36" s="373">
        <f>572766/1000</f>
        <v>572.766</v>
      </c>
      <c r="I36" s="309">
        <f>H36/G36</f>
        <v>0.95461</v>
      </c>
      <c r="J36" s="322"/>
      <c r="K36" s="65"/>
      <c r="L36" s="65"/>
    </row>
    <row r="37" spans="1:12" ht="36" customHeight="1">
      <c r="A37" s="181" t="s">
        <v>169</v>
      </c>
      <c r="B37" s="213" t="s">
        <v>203</v>
      </c>
      <c r="C37" s="166"/>
      <c r="D37" s="324"/>
      <c r="E37" s="371"/>
      <c r="F37" s="316"/>
      <c r="G37" s="316"/>
      <c r="H37" s="316"/>
      <c r="I37" s="309"/>
      <c r="J37" s="322"/>
      <c r="K37" s="65"/>
      <c r="L37" s="65"/>
    </row>
    <row r="38" spans="1:12" ht="15">
      <c r="A38" s="181"/>
      <c r="B38" s="214"/>
      <c r="C38" s="166" t="s">
        <v>142</v>
      </c>
      <c r="D38" s="324" t="s">
        <v>170</v>
      </c>
      <c r="E38" s="372">
        <v>2</v>
      </c>
      <c r="F38" s="320">
        <v>5</v>
      </c>
      <c r="G38" s="320">
        <v>6</v>
      </c>
      <c r="H38" s="320">
        <v>6</v>
      </c>
      <c r="I38" s="309">
        <f t="shared" si="1"/>
        <v>1</v>
      </c>
      <c r="J38" s="322"/>
      <c r="K38" s="65"/>
      <c r="L38" s="65"/>
    </row>
    <row r="39" spans="1:12" ht="28.5">
      <c r="A39" s="181"/>
      <c r="B39" s="212"/>
      <c r="C39" s="166" t="s">
        <v>180</v>
      </c>
      <c r="D39" s="324" t="s">
        <v>171</v>
      </c>
      <c r="E39" s="372">
        <v>779.9</v>
      </c>
      <c r="F39" s="320">
        <v>2000</v>
      </c>
      <c r="G39" s="320">
        <v>2000</v>
      </c>
      <c r="H39" s="407">
        <f>1562765/1000</f>
        <v>1562.765</v>
      </c>
      <c r="I39" s="309">
        <f t="shared" si="1"/>
        <v>0.7813825000000001</v>
      </c>
      <c r="J39" s="322"/>
      <c r="K39" s="65"/>
      <c r="L39" s="65"/>
    </row>
    <row r="40" spans="1:12" ht="44.25" customHeight="1">
      <c r="A40" s="181" t="s">
        <v>239</v>
      </c>
      <c r="B40" s="173" t="s">
        <v>240</v>
      </c>
      <c r="C40" s="326" t="s">
        <v>227</v>
      </c>
      <c r="D40" s="319" t="s">
        <v>241</v>
      </c>
      <c r="E40" s="371"/>
      <c r="F40" s="373">
        <f>746786/1000</f>
        <v>746.786</v>
      </c>
      <c r="G40" s="373">
        <f>1504164/1000</f>
        <v>1504.164</v>
      </c>
      <c r="H40" s="407">
        <f>1504164/1000</f>
        <v>1504.164</v>
      </c>
      <c r="I40" s="309">
        <f t="shared" si="1"/>
        <v>1</v>
      </c>
      <c r="J40" s="322"/>
      <c r="K40" s="65"/>
      <c r="L40" s="65"/>
    </row>
    <row r="41" spans="1:12" ht="30" customHeight="1">
      <c r="A41" s="181" t="s">
        <v>242</v>
      </c>
      <c r="B41" s="173" t="s">
        <v>243</v>
      </c>
      <c r="C41" s="326" t="s">
        <v>244</v>
      </c>
      <c r="D41" s="324" t="s">
        <v>245</v>
      </c>
      <c r="E41" s="371"/>
      <c r="F41" s="405">
        <f>400000/1000</f>
        <v>400</v>
      </c>
      <c r="G41" s="405">
        <f>400000/1000</f>
        <v>400</v>
      </c>
      <c r="H41" s="407">
        <f>337380/1000</f>
        <v>337.38</v>
      </c>
      <c r="I41" s="309">
        <f>H41/G41</f>
        <v>0.84345</v>
      </c>
      <c r="J41" s="322"/>
      <c r="K41" s="65"/>
      <c r="L41" s="65"/>
    </row>
    <row r="42" spans="1:12" ht="51.75" customHeight="1">
      <c r="A42" s="181" t="s">
        <v>248</v>
      </c>
      <c r="B42" s="173" t="s">
        <v>233</v>
      </c>
      <c r="C42" s="326" t="s">
        <v>140</v>
      </c>
      <c r="D42" s="324" t="s">
        <v>249</v>
      </c>
      <c r="E42" s="371"/>
      <c r="F42" s="405">
        <f>200000/1000</f>
        <v>200</v>
      </c>
      <c r="G42" s="405">
        <f>200000/1000</f>
        <v>200</v>
      </c>
      <c r="H42" s="407">
        <f>194900/1000</f>
        <v>194.9</v>
      </c>
      <c r="I42" s="309">
        <f>H42/G42</f>
        <v>0.9745</v>
      </c>
      <c r="J42" s="322"/>
      <c r="K42" s="65"/>
      <c r="L42" s="65"/>
    </row>
    <row r="43" spans="1:12" ht="30" customHeight="1">
      <c r="A43" s="181"/>
      <c r="B43" s="173"/>
      <c r="C43" s="326"/>
      <c r="D43" s="324"/>
      <c r="E43" s="318"/>
      <c r="F43" s="327"/>
      <c r="G43" s="327"/>
      <c r="H43" s="325"/>
      <c r="I43" s="309"/>
      <c r="J43" s="322"/>
      <c r="K43" s="65"/>
      <c r="L43" s="65"/>
    </row>
    <row r="44" spans="1:12" ht="15.75">
      <c r="A44" s="181"/>
      <c r="B44" s="173"/>
      <c r="C44" s="328"/>
      <c r="D44" s="328"/>
      <c r="E44" s="329"/>
      <c r="F44" s="330"/>
      <c r="G44" s="330"/>
      <c r="H44" s="330"/>
      <c r="I44" s="331"/>
      <c r="J44" s="332"/>
      <c r="K44" s="65"/>
      <c r="L44" s="65"/>
    </row>
    <row r="45" spans="1:10" ht="15.75">
      <c r="A45" s="192"/>
      <c r="B45" s="167"/>
      <c r="C45" s="333"/>
      <c r="D45" s="333"/>
      <c r="E45" s="334"/>
      <c r="F45" s="334"/>
      <c r="G45" s="334"/>
      <c r="H45" s="334"/>
      <c r="I45" s="335"/>
      <c r="J45" s="336"/>
    </row>
    <row r="46" spans="1:12" ht="15">
      <c r="A46" s="193" t="s">
        <v>172</v>
      </c>
      <c r="B46" s="194"/>
      <c r="C46" s="195"/>
      <c r="D46" s="160"/>
      <c r="E46" s="8"/>
      <c r="F46" s="8"/>
      <c r="G46" s="8"/>
      <c r="H46" s="8"/>
      <c r="I46" s="8"/>
      <c r="J46" s="160"/>
      <c r="K46" s="67"/>
      <c r="L46" s="67"/>
    </row>
    <row r="47" spans="1:12" ht="14.25">
      <c r="A47" s="193" t="s">
        <v>173</v>
      </c>
      <c r="B47" s="160"/>
      <c r="C47" s="195"/>
      <c r="D47" s="160"/>
      <c r="E47" s="8"/>
      <c r="F47" s="8"/>
      <c r="G47" s="8"/>
      <c r="H47" s="8"/>
      <c r="I47" s="8"/>
      <c r="J47" s="160"/>
      <c r="K47" s="67"/>
      <c r="L47" s="67"/>
    </row>
    <row r="48" spans="1:12" ht="14.25">
      <c r="A48" s="193" t="s">
        <v>174</v>
      </c>
      <c r="B48" s="160"/>
      <c r="C48" s="195"/>
      <c r="D48" s="160"/>
      <c r="E48" s="8"/>
      <c r="F48" s="8"/>
      <c r="G48" s="8"/>
      <c r="H48" s="8"/>
      <c r="I48" s="8"/>
      <c r="J48" s="160"/>
      <c r="K48" s="67"/>
      <c r="L48" s="67"/>
    </row>
    <row r="49" spans="1:12" ht="12.75">
      <c r="A49" s="193" t="s">
        <v>113</v>
      </c>
      <c r="B49" s="160"/>
      <c r="C49" s="195"/>
      <c r="D49" s="160"/>
      <c r="E49" s="8"/>
      <c r="F49" s="8"/>
      <c r="G49" s="8"/>
      <c r="H49" s="8"/>
      <c r="I49" s="8"/>
      <c r="J49" s="160"/>
      <c r="K49" s="67"/>
      <c r="L49" s="67"/>
    </row>
    <row r="50" spans="1:10" ht="13.5" thickBot="1">
      <c r="A50" s="161"/>
      <c r="B50" s="161"/>
      <c r="C50" s="162"/>
      <c r="D50" s="162"/>
      <c r="E50" s="161"/>
      <c r="F50" s="161"/>
      <c r="G50" s="161"/>
      <c r="H50" s="161"/>
      <c r="I50" s="161"/>
      <c r="J50" s="160"/>
    </row>
    <row r="51" spans="1:12" ht="20.25" customHeight="1">
      <c r="A51" s="510"/>
      <c r="B51" s="487" t="s">
        <v>143</v>
      </c>
      <c r="C51" s="488"/>
      <c r="D51" s="423" t="s">
        <v>154</v>
      </c>
      <c r="E51" s="424"/>
      <c r="F51" s="511" t="s">
        <v>144</v>
      </c>
      <c r="G51" s="512"/>
      <c r="H51" s="488"/>
      <c r="I51" s="158" t="s">
        <v>9</v>
      </c>
      <c r="J51" s="293" t="s">
        <v>208</v>
      </c>
      <c r="K51" s="516"/>
      <c r="L51" s="516"/>
    </row>
    <row r="52" spans="1:12" ht="22.5" customHeight="1">
      <c r="A52" s="510"/>
      <c r="B52" s="489"/>
      <c r="C52" s="490"/>
      <c r="D52" s="478"/>
      <c r="E52" s="495"/>
      <c r="F52" s="513"/>
      <c r="G52" s="510"/>
      <c r="H52" s="490"/>
      <c r="I52" s="157" t="s">
        <v>24</v>
      </c>
      <c r="J52" s="291"/>
      <c r="K52" s="516"/>
      <c r="L52" s="516"/>
    </row>
    <row r="53" spans="1:12" ht="23.25" customHeight="1" thickBot="1">
      <c r="A53" s="510"/>
      <c r="B53" s="491"/>
      <c r="C53" s="492"/>
      <c r="D53" s="421" t="s">
        <v>246</v>
      </c>
      <c r="E53" s="422"/>
      <c r="F53" s="514"/>
      <c r="G53" s="515"/>
      <c r="H53" s="492"/>
      <c r="I53" s="159" t="s">
        <v>25</v>
      </c>
      <c r="J53" s="292" t="s">
        <v>246</v>
      </c>
      <c r="K53" s="516"/>
      <c r="L53" s="516"/>
    </row>
    <row r="54" spans="1:10" ht="12.75">
      <c r="A54" s="161"/>
      <c r="B54" s="161"/>
      <c r="C54" s="162"/>
      <c r="D54" s="162"/>
      <c r="E54" s="161"/>
      <c r="F54" s="161"/>
      <c r="G54" s="161"/>
      <c r="H54" s="161"/>
      <c r="I54" s="161"/>
      <c r="J54" s="160"/>
    </row>
    <row r="55" spans="1:10" ht="12.75">
      <c r="A55" s="161"/>
      <c r="B55" s="161"/>
      <c r="C55" s="162"/>
      <c r="D55" s="162"/>
      <c r="E55" s="161"/>
      <c r="F55" s="161"/>
      <c r="G55" s="161"/>
      <c r="H55" s="161"/>
      <c r="I55" s="161"/>
      <c r="J55" s="160"/>
    </row>
  </sheetData>
  <sheetProtection/>
  <mergeCells count="16">
    <mergeCell ref="A51:A53"/>
    <mergeCell ref="B51:C53"/>
    <mergeCell ref="D51:E51"/>
    <mergeCell ref="F51:H53"/>
    <mergeCell ref="K51:L51"/>
    <mergeCell ref="D52:E52"/>
    <mergeCell ref="K52:L52"/>
    <mergeCell ref="D53:E53"/>
    <mergeCell ref="K53:L53"/>
    <mergeCell ref="D5:I5"/>
    <mergeCell ref="D6:I6"/>
    <mergeCell ref="D19:I19"/>
    <mergeCell ref="D20:I20"/>
    <mergeCell ref="D22:I22"/>
    <mergeCell ref="A8:B8"/>
    <mergeCell ref="D7:I7"/>
  </mergeCells>
  <printOptions horizontalCentered="1" verticalCentered="1"/>
  <pageMargins left="0.7" right="0.7" top="0.75" bottom="0.75" header="0.3" footer="0.3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tabSelected="1" zoomScale="90" zoomScaleNormal="90" zoomScalePageLayoutView="0" workbookViewId="0" topLeftCell="A1">
      <selection activeCell="D48" sqref="D48"/>
    </sheetView>
  </sheetViews>
  <sheetFormatPr defaultColWidth="9.140625" defaultRowHeight="12.75"/>
  <cols>
    <col min="1" max="1" width="13.00390625" style="70" customWidth="1"/>
    <col min="2" max="2" width="19.421875" style="70" customWidth="1"/>
    <col min="3" max="3" width="14.140625" style="70" customWidth="1"/>
    <col min="4" max="4" width="15.421875" style="70" customWidth="1"/>
    <col min="5" max="5" width="17.421875" style="70" customWidth="1"/>
    <col min="6" max="6" width="17.57421875" style="70" customWidth="1"/>
    <col min="7" max="7" width="19.7109375" style="70" customWidth="1"/>
    <col min="8" max="8" width="21.8515625" style="70" customWidth="1"/>
    <col min="9" max="9" width="24.8515625" style="70" customWidth="1"/>
    <col min="10" max="10" width="29.00390625" style="70" customWidth="1"/>
    <col min="11" max="11" width="25.140625" style="70" customWidth="1"/>
    <col min="12" max="12" width="14.421875" style="70" customWidth="1"/>
    <col min="13" max="16384" width="9.140625" style="70" customWidth="1"/>
  </cols>
  <sheetData>
    <row r="1" spans="1:5" ht="20.25" customHeight="1">
      <c r="A1" s="517" t="s">
        <v>155</v>
      </c>
      <c r="B1" s="517"/>
      <c r="C1" s="517"/>
      <c r="D1" s="517"/>
      <c r="E1" s="517"/>
    </row>
    <row r="2" spans="1:10" s="79" customFormat="1" ht="21" customHeight="1">
      <c r="A2" s="378" t="s">
        <v>97</v>
      </c>
      <c r="B2" s="378"/>
      <c r="C2" s="379"/>
      <c r="D2" s="378"/>
      <c r="E2" s="378"/>
      <c r="F2" s="378"/>
      <c r="G2" s="380"/>
      <c r="H2" s="80"/>
      <c r="I2" s="80"/>
      <c r="J2" s="290" t="s">
        <v>235</v>
      </c>
    </row>
    <row r="3" spans="1:9" s="75" customFormat="1" ht="24" customHeight="1">
      <c r="A3" s="378" t="s">
        <v>72</v>
      </c>
      <c r="B3" s="378"/>
      <c r="C3" s="378"/>
      <c r="D3" s="74"/>
      <c r="E3" s="74"/>
      <c r="F3" s="74"/>
      <c r="G3" s="377"/>
      <c r="H3" s="76"/>
      <c r="I3" s="76"/>
    </row>
    <row r="4" spans="1:9" s="77" customFormat="1" ht="23.25" customHeight="1">
      <c r="A4" s="378" t="s">
        <v>247</v>
      </c>
      <c r="B4" s="378"/>
      <c r="C4" s="378"/>
      <c r="D4" s="74"/>
      <c r="E4" s="74"/>
      <c r="F4" s="74"/>
      <c r="G4" s="377"/>
      <c r="H4" s="78"/>
      <c r="I4" s="78"/>
    </row>
    <row r="5" spans="3:9" ht="13.5" thickBot="1">
      <c r="C5" s="69"/>
      <c r="E5" s="69"/>
      <c r="F5" s="69"/>
      <c r="G5" s="71"/>
      <c r="H5" s="71"/>
      <c r="I5" s="71"/>
    </row>
    <row r="6" spans="1:11" ht="12.75" customHeight="1">
      <c r="A6" s="524" t="s">
        <v>36</v>
      </c>
      <c r="B6" s="523" t="s">
        <v>50</v>
      </c>
      <c r="C6" s="91" t="s">
        <v>51</v>
      </c>
      <c r="D6" s="91" t="s">
        <v>52</v>
      </c>
      <c r="E6" s="91" t="s">
        <v>70</v>
      </c>
      <c r="F6" s="91" t="s">
        <v>37</v>
      </c>
      <c r="G6" s="523" t="s">
        <v>54</v>
      </c>
      <c r="H6" s="523" t="s">
        <v>55</v>
      </c>
      <c r="I6" s="523" t="s">
        <v>71</v>
      </c>
      <c r="J6" s="523" t="s">
        <v>56</v>
      </c>
      <c r="K6" s="518" t="s">
        <v>30</v>
      </c>
    </row>
    <row r="7" spans="1:11" ht="12.75" customHeight="1">
      <c r="A7" s="525"/>
      <c r="B7" s="521"/>
      <c r="C7" s="68" t="s">
        <v>31</v>
      </c>
      <c r="D7" s="68" t="s">
        <v>57</v>
      </c>
      <c r="E7" s="68" t="s">
        <v>57</v>
      </c>
      <c r="F7" s="521" t="s">
        <v>33</v>
      </c>
      <c r="G7" s="521"/>
      <c r="H7" s="521"/>
      <c r="I7" s="521"/>
      <c r="J7" s="521"/>
      <c r="K7" s="519"/>
    </row>
    <row r="8" spans="1:11" ht="18.75" customHeight="1" thickBot="1">
      <c r="A8" s="526"/>
      <c r="B8" s="522"/>
      <c r="C8" s="92" t="s">
        <v>32</v>
      </c>
      <c r="D8" s="92" t="s">
        <v>32</v>
      </c>
      <c r="E8" s="92" t="s">
        <v>32</v>
      </c>
      <c r="F8" s="522"/>
      <c r="G8" s="522"/>
      <c r="H8" s="522"/>
      <c r="I8" s="522"/>
      <c r="J8" s="522"/>
      <c r="K8" s="520"/>
    </row>
    <row r="9" spans="1:11" ht="12.75">
      <c r="A9" s="88"/>
      <c r="B9" s="89"/>
      <c r="C9" s="89"/>
      <c r="D9" s="89"/>
      <c r="E9" s="89"/>
      <c r="F9" s="89"/>
      <c r="G9" s="89"/>
      <c r="H9" s="89"/>
      <c r="I9" s="89"/>
      <c r="J9" s="89"/>
      <c r="K9" s="90"/>
    </row>
    <row r="10" spans="1:11" ht="12.75">
      <c r="A10" s="82"/>
      <c r="B10" s="83"/>
      <c r="C10" s="83"/>
      <c r="D10" s="83"/>
      <c r="E10" s="83"/>
      <c r="F10" s="83"/>
      <c r="G10" s="83"/>
      <c r="H10" s="83"/>
      <c r="I10" s="83"/>
      <c r="J10" s="83"/>
      <c r="K10" s="84"/>
    </row>
    <row r="11" spans="1:11" ht="13.5" thickBot="1">
      <c r="A11" s="85"/>
      <c r="B11" s="86"/>
      <c r="C11" s="86"/>
      <c r="D11" s="86"/>
      <c r="E11" s="86"/>
      <c r="F11" s="86"/>
      <c r="G11" s="86"/>
      <c r="H11" s="86"/>
      <c r="I11" s="86"/>
      <c r="J11" s="86"/>
      <c r="K11" s="87"/>
    </row>
    <row r="12" spans="1:9" ht="12.75">
      <c r="A12" s="71"/>
      <c r="B12" s="71"/>
      <c r="C12" s="71"/>
      <c r="D12" s="71"/>
      <c r="E12" s="71"/>
      <c r="F12" s="71"/>
      <c r="G12" s="71"/>
      <c r="H12" s="71"/>
      <c r="I12" s="71"/>
    </row>
    <row r="13" spans="1:9" ht="12.75">
      <c r="A13" s="71"/>
      <c r="B13" s="71"/>
      <c r="C13" s="71"/>
      <c r="D13" s="71"/>
      <c r="E13" s="71"/>
      <c r="F13" s="71"/>
      <c r="G13" s="71"/>
      <c r="H13" s="71"/>
      <c r="I13" s="71"/>
    </row>
    <row r="14" spans="1:11" ht="12.75">
      <c r="A14" s="74" t="s">
        <v>198</v>
      </c>
      <c r="B14" s="376"/>
      <c r="C14" s="74"/>
      <c r="D14" s="376"/>
      <c r="E14" s="77"/>
      <c r="F14" s="77"/>
      <c r="G14" s="78"/>
      <c r="H14" s="78"/>
      <c r="I14" s="78"/>
      <c r="J14" s="77"/>
      <c r="K14" s="77"/>
    </row>
    <row r="15" spans="3:9" ht="13.5" thickBot="1">
      <c r="C15" s="69"/>
      <c r="E15" s="69"/>
      <c r="F15" s="69"/>
      <c r="G15" s="71"/>
      <c r="H15" s="71"/>
      <c r="I15" s="71"/>
    </row>
    <row r="16" spans="1:11" ht="12.75">
      <c r="A16" s="524" t="s">
        <v>36</v>
      </c>
      <c r="B16" s="523" t="s">
        <v>50</v>
      </c>
      <c r="C16" s="91" t="s">
        <v>51</v>
      </c>
      <c r="D16" s="91" t="s">
        <v>52</v>
      </c>
      <c r="E16" s="91" t="s">
        <v>70</v>
      </c>
      <c r="F16" s="91" t="s">
        <v>37</v>
      </c>
      <c r="G16" s="523" t="s">
        <v>54</v>
      </c>
      <c r="H16" s="523" t="s">
        <v>55</v>
      </c>
      <c r="I16" s="523" t="s">
        <v>222</v>
      </c>
      <c r="J16" s="523" t="s">
        <v>56</v>
      </c>
      <c r="K16" s="518" t="s">
        <v>30</v>
      </c>
    </row>
    <row r="17" spans="1:11" ht="12.75">
      <c r="A17" s="525"/>
      <c r="B17" s="521"/>
      <c r="C17" s="68" t="s">
        <v>31</v>
      </c>
      <c r="D17" s="68" t="s">
        <v>57</v>
      </c>
      <c r="E17" s="68" t="s">
        <v>57</v>
      </c>
      <c r="F17" s="521" t="s">
        <v>33</v>
      </c>
      <c r="G17" s="521"/>
      <c r="H17" s="521"/>
      <c r="I17" s="521"/>
      <c r="J17" s="521"/>
      <c r="K17" s="519"/>
    </row>
    <row r="18" spans="1:11" ht="13.5" thickBot="1">
      <c r="A18" s="526"/>
      <c r="B18" s="522"/>
      <c r="C18" s="92" t="s">
        <v>32</v>
      </c>
      <c r="D18" s="92" t="s">
        <v>32</v>
      </c>
      <c r="E18" s="92" t="s">
        <v>32</v>
      </c>
      <c r="F18" s="522"/>
      <c r="G18" s="522"/>
      <c r="H18" s="522"/>
      <c r="I18" s="522"/>
      <c r="J18" s="522"/>
      <c r="K18" s="520"/>
    </row>
    <row r="19" spans="1:11" ht="12.75">
      <c r="A19" s="88"/>
      <c r="B19" s="89" t="s">
        <v>199</v>
      </c>
      <c r="C19" s="299"/>
      <c r="D19" s="304"/>
      <c r="E19" s="89"/>
      <c r="F19" s="89">
        <v>0</v>
      </c>
      <c r="G19" s="89">
        <v>0</v>
      </c>
      <c r="H19" s="299">
        <f>148800/1000</f>
        <v>148.8</v>
      </c>
      <c r="I19" s="299">
        <f>148800/1000</f>
        <v>148.8</v>
      </c>
      <c r="J19" s="299">
        <f>148800/1000</f>
        <v>148.8</v>
      </c>
      <c r="K19" s="90"/>
    </row>
    <row r="20" spans="1:11" ht="13.5" thickBot="1">
      <c r="A20" s="395"/>
      <c r="B20" s="396" t="s">
        <v>221</v>
      </c>
      <c r="C20" s="396"/>
      <c r="D20" s="396"/>
      <c r="E20" s="396"/>
      <c r="F20" s="396"/>
      <c r="G20" s="396"/>
      <c r="H20" s="409">
        <f>466800/1000</f>
        <v>466.8</v>
      </c>
      <c r="I20" s="409">
        <f>466800/1000</f>
        <v>466.8</v>
      </c>
      <c r="J20" s="409">
        <f>466800/1000</f>
        <v>466.8</v>
      </c>
      <c r="K20" s="397"/>
    </row>
    <row r="21" spans="1:11" ht="18" customHeight="1" thickBot="1">
      <c r="A21" s="398"/>
      <c r="B21" s="399" t="s">
        <v>223</v>
      </c>
      <c r="C21" s="399">
        <v>2000</v>
      </c>
      <c r="D21" s="399">
        <v>2022</v>
      </c>
      <c r="E21" s="399">
        <v>2022</v>
      </c>
      <c r="F21" s="399"/>
      <c r="G21" s="399"/>
      <c r="H21" s="410">
        <f>SUM(H19:H20)</f>
        <v>615.6</v>
      </c>
      <c r="I21" s="410">
        <f>SUM(I19:I20)</f>
        <v>615.6</v>
      </c>
      <c r="J21" s="410">
        <f>SUM(J19:J20)</f>
        <v>615.6</v>
      </c>
      <c r="K21" s="408"/>
    </row>
    <row r="22" spans="1:9" ht="12.75">
      <c r="A22" s="71"/>
      <c r="B22" s="71"/>
      <c r="C22" s="71"/>
      <c r="D22" s="71"/>
      <c r="E22" s="71"/>
      <c r="F22" s="71"/>
      <c r="G22" s="71"/>
      <c r="H22" s="71"/>
      <c r="I22" s="71"/>
    </row>
    <row r="23" spans="1:9" ht="12.75">
      <c r="A23" s="71"/>
      <c r="B23" s="71"/>
      <c r="C23" s="71"/>
      <c r="D23" s="71"/>
      <c r="E23" s="71"/>
      <c r="F23" s="71"/>
      <c r="G23" s="71"/>
      <c r="H23" s="71"/>
      <c r="I23" s="71"/>
    </row>
    <row r="24" spans="1:9" ht="12.75">
      <c r="A24" s="71"/>
      <c r="B24" s="71"/>
      <c r="C24" s="71"/>
      <c r="D24" s="71"/>
      <c r="E24" s="71"/>
      <c r="F24" s="71"/>
      <c r="G24" s="71"/>
      <c r="H24" s="71"/>
      <c r="I24" s="71"/>
    </row>
    <row r="25" spans="1:9" ht="12.75">
      <c r="A25" s="71"/>
      <c r="B25" s="71"/>
      <c r="C25" s="71"/>
      <c r="D25" s="71"/>
      <c r="E25" s="71"/>
      <c r="F25" s="71"/>
      <c r="G25" s="71"/>
      <c r="H25" s="71"/>
      <c r="I25" s="71"/>
    </row>
    <row r="26" spans="1:9" ht="12.75">
      <c r="A26" s="71"/>
      <c r="B26" s="71"/>
      <c r="C26" s="71"/>
      <c r="D26" s="71"/>
      <c r="E26" s="71"/>
      <c r="F26" s="71"/>
      <c r="G26" s="71"/>
      <c r="H26" s="71"/>
      <c r="I26" s="71"/>
    </row>
    <row r="27" spans="5:9" ht="12.75">
      <c r="E27" s="71"/>
      <c r="F27" s="71"/>
      <c r="G27" s="71"/>
      <c r="H27" s="71"/>
      <c r="I27" s="71"/>
    </row>
    <row r="28" spans="1:9" ht="12.75" customHeight="1">
      <c r="A28" s="381"/>
      <c r="B28" s="381"/>
      <c r="C28" s="381"/>
      <c r="G28" s="71"/>
      <c r="H28" s="71"/>
      <c r="I28" s="71"/>
    </row>
    <row r="29" spans="1:9" s="77" customFormat="1" ht="12.75">
      <c r="A29" s="74" t="s">
        <v>73</v>
      </c>
      <c r="B29" s="376"/>
      <c r="C29" s="376"/>
      <c r="G29" s="78"/>
      <c r="H29" s="78"/>
      <c r="I29" s="78"/>
    </row>
    <row r="30" spans="3:9" ht="16.5" thickBot="1">
      <c r="C30" s="81"/>
      <c r="D30" s="72"/>
      <c r="E30" s="69"/>
      <c r="F30" s="69"/>
      <c r="G30" s="72"/>
      <c r="H30" s="73"/>
      <c r="I30" s="73"/>
    </row>
    <row r="31" spans="1:12" ht="18.75" customHeight="1">
      <c r="A31" s="524" t="s">
        <v>36</v>
      </c>
      <c r="B31" s="523" t="s">
        <v>50</v>
      </c>
      <c r="C31" s="91" t="s">
        <v>34</v>
      </c>
      <c r="D31" s="91" t="s">
        <v>51</v>
      </c>
      <c r="E31" s="91" t="s">
        <v>52</v>
      </c>
      <c r="F31" s="91" t="s">
        <v>53</v>
      </c>
      <c r="G31" s="91" t="s">
        <v>37</v>
      </c>
      <c r="H31" s="523" t="s">
        <v>54</v>
      </c>
      <c r="I31" s="523" t="s">
        <v>211</v>
      </c>
      <c r="J31" s="523" t="s">
        <v>55</v>
      </c>
      <c r="K31" s="523" t="s">
        <v>56</v>
      </c>
      <c r="L31" s="518" t="s">
        <v>30</v>
      </c>
    </row>
    <row r="32" spans="1:12" ht="12.75">
      <c r="A32" s="525"/>
      <c r="B32" s="521"/>
      <c r="C32" s="68" t="s">
        <v>35</v>
      </c>
      <c r="D32" s="68" t="s">
        <v>31</v>
      </c>
      <c r="E32" s="68" t="s">
        <v>57</v>
      </c>
      <c r="F32" s="68" t="s">
        <v>57</v>
      </c>
      <c r="G32" s="68" t="s">
        <v>33</v>
      </c>
      <c r="H32" s="521"/>
      <c r="I32" s="521"/>
      <c r="J32" s="521"/>
      <c r="K32" s="521"/>
      <c r="L32" s="519"/>
    </row>
    <row r="33" spans="1:12" ht="13.5" thickBot="1">
      <c r="A33" s="526"/>
      <c r="B33" s="522"/>
      <c r="C33" s="92"/>
      <c r="D33" s="92" t="s">
        <v>32</v>
      </c>
      <c r="E33" s="92" t="s">
        <v>32</v>
      </c>
      <c r="F33" s="92" t="s">
        <v>32</v>
      </c>
      <c r="G33" s="92"/>
      <c r="H33" s="522"/>
      <c r="I33" s="522"/>
      <c r="J33" s="522"/>
      <c r="K33" s="522"/>
      <c r="L33" s="520"/>
    </row>
    <row r="34" spans="1:12" ht="12.75">
      <c r="A34" s="88"/>
      <c r="B34" s="89"/>
      <c r="C34" s="301"/>
      <c r="D34" s="301"/>
      <c r="E34" s="89"/>
      <c r="F34" s="89"/>
      <c r="G34" s="89"/>
      <c r="H34" s="89"/>
      <c r="I34" s="89">
        <v>0</v>
      </c>
      <c r="J34" s="89">
        <v>0</v>
      </c>
      <c r="K34" s="89">
        <v>0</v>
      </c>
      <c r="L34" s="90"/>
    </row>
    <row r="35" spans="1:12" ht="12.75">
      <c r="A35" s="82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4"/>
    </row>
    <row r="36" spans="1:12" ht="12.75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4"/>
    </row>
    <row r="37" spans="1:12" ht="13.5" thickBo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7"/>
    </row>
    <row r="40" ht="13.5" thickBot="1"/>
    <row r="41" spans="1:9" ht="12.75" customHeight="1">
      <c r="A41" s="487" t="s">
        <v>143</v>
      </c>
      <c r="B41" s="488"/>
      <c r="C41" s="387" t="s">
        <v>9</v>
      </c>
      <c r="D41" s="423" t="s">
        <v>154</v>
      </c>
      <c r="E41" s="424"/>
      <c r="F41" s="482" t="s">
        <v>144</v>
      </c>
      <c r="G41" s="387" t="s">
        <v>9</v>
      </c>
      <c r="H41" s="423" t="s">
        <v>208</v>
      </c>
      <c r="I41" s="530"/>
    </row>
    <row r="42" spans="1:9" ht="12.75">
      <c r="A42" s="489"/>
      <c r="B42" s="490"/>
      <c r="C42" s="7" t="s">
        <v>24</v>
      </c>
      <c r="D42" s="478"/>
      <c r="E42" s="495"/>
      <c r="F42" s="483"/>
      <c r="G42" s="7" t="s">
        <v>24</v>
      </c>
      <c r="H42" s="478"/>
      <c r="I42" s="479"/>
    </row>
    <row r="43" spans="1:9" ht="13.5" thickBot="1">
      <c r="A43" s="491"/>
      <c r="B43" s="492"/>
      <c r="C43" s="388" t="s">
        <v>25</v>
      </c>
      <c r="D43" s="527" t="s">
        <v>246</v>
      </c>
      <c r="E43" s="528"/>
      <c r="F43" s="484"/>
      <c r="G43" s="388" t="s">
        <v>25</v>
      </c>
      <c r="H43" s="527" t="s">
        <v>246</v>
      </c>
      <c r="I43" s="529"/>
    </row>
  </sheetData>
  <sheetProtection/>
  <mergeCells count="32">
    <mergeCell ref="D43:E43"/>
    <mergeCell ref="H43:I43"/>
    <mergeCell ref="A16:A18"/>
    <mergeCell ref="G16:G18"/>
    <mergeCell ref="H16:H18"/>
    <mergeCell ref="I16:I18"/>
    <mergeCell ref="A41:B43"/>
    <mergeCell ref="D41:E41"/>
    <mergeCell ref="F41:F43"/>
    <mergeCell ref="H41:I41"/>
    <mergeCell ref="D42:E42"/>
    <mergeCell ref="H42:I42"/>
    <mergeCell ref="I6:I8"/>
    <mergeCell ref="J6:J8"/>
    <mergeCell ref="B16:B18"/>
    <mergeCell ref="J16:J18"/>
    <mergeCell ref="A6:A8"/>
    <mergeCell ref="A31:A33"/>
    <mergeCell ref="B31:B33"/>
    <mergeCell ref="H31:H33"/>
    <mergeCell ref="I31:I33"/>
    <mergeCell ref="J31:J33"/>
    <mergeCell ref="A1:E1"/>
    <mergeCell ref="K16:K18"/>
    <mergeCell ref="F17:F18"/>
    <mergeCell ref="L31:L33"/>
    <mergeCell ref="K6:K8"/>
    <mergeCell ref="F7:F8"/>
    <mergeCell ref="K31:K33"/>
    <mergeCell ref="B6:B8"/>
    <mergeCell ref="G6:G8"/>
    <mergeCell ref="H6: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Pranvera Dingo</cp:lastModifiedBy>
  <cp:lastPrinted>2023-01-30T11:09:21Z</cp:lastPrinted>
  <dcterms:created xsi:type="dcterms:W3CDTF">2006-01-12T07:01:41Z</dcterms:created>
  <dcterms:modified xsi:type="dcterms:W3CDTF">2023-05-04T09:50:12Z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